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  <Override PartName="/xl/embeddings/oleObject_1_16.bin" ContentType="application/vnd.openxmlformats-officedocument.oleObject"/>
  <Override PartName="/xl/embeddings/oleObject_1_17.bin" ContentType="application/vnd.openxmlformats-officedocument.oleObject"/>
  <Override PartName="/xl/embeddings/oleObject_1_18.bin" ContentType="application/vnd.openxmlformats-officedocument.oleObject"/>
  <Override PartName="/xl/embeddings/oleObject_1_19.bin" ContentType="application/vnd.openxmlformats-officedocument.oleObject"/>
  <Override PartName="/xl/embeddings/oleObject_1_20.bin" ContentType="application/vnd.openxmlformats-officedocument.oleObject"/>
  <Override PartName="/xl/embeddings/oleObject_1_21.bin" ContentType="application/vnd.openxmlformats-officedocument.oleObject"/>
  <Override PartName="/xl/embeddings/oleObject_1_22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embeddings/oleObject_2_7.bin" ContentType="application/vnd.openxmlformats-officedocument.oleObject"/>
  <Override PartName="/xl/embeddings/oleObject_2_8.bin" ContentType="application/vnd.openxmlformats-officedocument.oleObject"/>
  <Override PartName="/xl/embeddings/oleObject_2_9.bin" ContentType="application/vnd.openxmlformats-officedocument.oleObject"/>
  <Override PartName="/xl/embeddings/oleObject_2_10.bin" ContentType="application/vnd.openxmlformats-officedocument.oleObject"/>
  <Override PartName="/xl/embeddings/oleObject_2_11.bin" ContentType="application/vnd.openxmlformats-officedocument.oleObject"/>
  <Override PartName="/xl/embeddings/oleObject_2_12.bin" ContentType="application/vnd.openxmlformats-officedocument.oleObject"/>
  <Override PartName="/xl/embeddings/oleObject_2_13.bin" ContentType="application/vnd.openxmlformats-officedocument.oleObject"/>
  <Override PartName="/xl/embeddings/oleObject_2_14.bin" ContentType="application/vnd.openxmlformats-officedocument.oleObject"/>
  <Override PartName="/xl/embeddings/oleObject_2_15.bin" ContentType="application/vnd.openxmlformats-officedocument.oleObject"/>
  <Override PartName="/xl/embeddings/oleObject_2_16.bin" ContentType="application/vnd.openxmlformats-officedocument.oleObject"/>
  <Override PartName="/xl/embeddings/oleObject_2_17.bin" ContentType="application/vnd.openxmlformats-officedocument.oleObject"/>
  <Override PartName="/xl/embeddings/oleObject_2_1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256" windowHeight="5928" activeTab="0"/>
  </bookViews>
  <sheets>
    <sheet name="Incr. # 3.5.1" sheetId="1" r:id="rId1"/>
    <sheet name="Incr. # 3.5.2 " sheetId="2" r:id="rId2"/>
    <sheet name="Incr. Expl 3.8" sheetId="3" r:id="rId3"/>
    <sheet name="Ref" sheetId="4" r:id="rId4"/>
  </sheets>
  <definedNames/>
  <calcPr fullCalcOnLoad="1"/>
</workbook>
</file>

<file path=xl/sharedStrings.xml><?xml version="1.0" encoding="utf-8"?>
<sst xmlns="http://schemas.openxmlformats.org/spreadsheetml/2006/main" count="554" uniqueCount="291">
  <si>
    <t>Fins Incropera</t>
  </si>
  <si>
    <t xml:space="preserve">   </t>
  </si>
  <si>
    <t>Figure 3.15</t>
  </si>
  <si>
    <t xml:space="preserve"> </t>
  </si>
  <si>
    <t>3 of 3</t>
  </si>
  <si>
    <t>2 of 3</t>
  </si>
  <si>
    <t>1 of 3</t>
  </si>
  <si>
    <t xml:space="preserve">  </t>
  </si>
  <si>
    <t>10 of 10</t>
  </si>
  <si>
    <t>1 of 10</t>
  </si>
  <si>
    <t>2 of 10</t>
  </si>
  <si>
    <t>3 of 10</t>
  </si>
  <si>
    <t>4 of 10</t>
  </si>
  <si>
    <t>5 of 10</t>
  </si>
  <si>
    <t>6 of 10</t>
  </si>
  <si>
    <t>7 of 10</t>
  </si>
  <si>
    <t>8 of 10</t>
  </si>
  <si>
    <t>9 of 10</t>
  </si>
  <si>
    <t>[1]</t>
  </si>
  <si>
    <t>21.11.2022</t>
  </si>
  <si>
    <r>
      <t xml:space="preserve">q = (h*P*k*A)^0.5 * (T0 - Tinf) * </t>
    </r>
    <r>
      <rPr>
        <sz val="16"/>
        <color indexed="10"/>
        <rFont val="Calibri"/>
        <family val="2"/>
      </rPr>
      <t>(</t>
    </r>
    <r>
      <rPr>
        <sz val="16"/>
        <color indexed="8"/>
        <rFont val="Calibri"/>
        <family val="2"/>
      </rPr>
      <t xml:space="preserve">  sinh(m*L) + ( h / ( m*k ) ) * cosh(m*L) </t>
    </r>
    <r>
      <rPr>
        <sz val="16"/>
        <color indexed="10"/>
        <rFont val="Calibri"/>
        <family val="2"/>
      </rPr>
      <t>)</t>
    </r>
    <r>
      <rPr>
        <sz val="16"/>
        <color indexed="8"/>
        <rFont val="Calibri"/>
        <family val="2"/>
      </rPr>
      <t xml:space="preserve">  /  ( cosh(m*L) + ( h / ( m*k ) ) *sinh(m*L)  )</t>
    </r>
  </si>
  <si>
    <t>(2-37)</t>
  </si>
  <si>
    <t>Holman. Case convection at the tip</t>
  </si>
  <si>
    <t>[4]</t>
  </si>
  <si>
    <t>h: convection coefficient</t>
  </si>
  <si>
    <t>k: thermal conductivity</t>
  </si>
  <si>
    <t>P: cross section perimeter</t>
  </si>
  <si>
    <t>A: cross section area</t>
  </si>
  <si>
    <t>m =</t>
  </si>
  <si>
    <t>(Ac)</t>
  </si>
  <si>
    <t>L: fin length (r_exeriort - r_interior)</t>
  </si>
  <si>
    <t>For a circular with rectangulat section fin</t>
  </si>
  <si>
    <t>(  h * P / (Ac * k   ) )^0.5</t>
  </si>
  <si>
    <t>[3]</t>
  </si>
  <si>
    <t>Fundamentals of heat and mass transfer</t>
  </si>
  <si>
    <t>Frank P. Incropera</t>
  </si>
  <si>
    <t>David P. De Witt</t>
  </si>
  <si>
    <t>School of Mechanical Engineeribg</t>
  </si>
  <si>
    <t>Purdue University</t>
  </si>
  <si>
    <t>Second edition</t>
  </si>
  <si>
    <t>John Wiley &amp; Sons 1985</t>
  </si>
  <si>
    <t>www.piping-tools.net</t>
  </si>
  <si>
    <t>Carlos J. Cruz</t>
  </si>
  <si>
    <t>cjcruz@vtr.net</t>
  </si>
  <si>
    <t>Conducyion heat transfer</t>
  </si>
  <si>
    <t>P.J. Schneider</t>
  </si>
  <si>
    <t>Department of Mechanical Engineering</t>
  </si>
  <si>
    <t>University of Minesota</t>
  </si>
  <si>
    <t>Addison-Wesley Pub. Co.</t>
  </si>
  <si>
    <t>Six edition 1974</t>
  </si>
  <si>
    <t>[2]</t>
  </si>
  <si>
    <t>Heat ans mass transfer</t>
  </si>
  <si>
    <t>Anthony F. Mills</t>
  </si>
  <si>
    <t>University of California at Los Angeles</t>
  </si>
  <si>
    <t>Irwin 1995</t>
  </si>
  <si>
    <t>[3] # 3.5.1, page 99</t>
  </si>
  <si>
    <t>Heat transfer</t>
  </si>
  <si>
    <t>J. P. Holman</t>
  </si>
  <si>
    <t>S. I. Metric edition</t>
  </si>
  <si>
    <t>[4], page 45</t>
  </si>
  <si>
    <t>Rev. cjc. 04.11.2022</t>
  </si>
  <si>
    <t>1 of 9</t>
  </si>
  <si>
    <t>Finned pipe (Incropera &amp; De Witt)</t>
  </si>
  <si>
    <t>Example 3.8 [3], page 108</t>
  </si>
  <si>
    <r>
      <t>A motorcycle cylinder is constructed of 2024-T6 aluminum alloy.</t>
    </r>
    <r>
      <rPr>
        <sz val="10"/>
        <rFont val="Arial"/>
        <family val="2"/>
      </rPr>
      <t xml:space="preserve"> Its height is 0.15 m, and its outer diameter is 50 mm. Under typical operating conditions, the outer surface temperature is Tb = 500 K  and is exposed to an</t>
    </r>
  </si>
  <si>
    <t>environment at Tinf = 300 K, with a convection coefficient h = 50  W/(m²*K).  On the outside of the cylinder, five fins with a rectangular profile are installed, whose thickness is 6 mm and whose length is 20 mm,</t>
  </si>
  <si>
    <t>En el exterior del cilindro se instalan cinco aletas con perfil rectangular, cuyo espesor es 6 mm y cuyo largo es de 20 mm,  which are equally spaced. Determine the increase in heat flux due to the addition of the fins.</t>
  </si>
  <si>
    <t>3.   Supositions</t>
  </si>
  <si>
    <t>4.-  Propierties</t>
  </si>
  <si>
    <t>5.1   Maximum fon flow</t>
  </si>
  <si>
    <t>(3.83b)</t>
  </si>
  <si>
    <t>a)  Stationary state</t>
  </si>
  <si>
    <t xml:space="preserve"> Aluminium2024-T6</t>
  </si>
  <si>
    <r>
      <t xml:space="preserve"> q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 xml:space="preserve">  =</t>
    </r>
  </si>
  <si>
    <r>
      <t xml:space="preserve">2 * </t>
    </r>
    <r>
      <rPr>
        <sz val="8"/>
        <rFont val="Symbol"/>
        <family val="1"/>
      </rPr>
      <t>p</t>
    </r>
    <r>
      <rPr>
        <sz val="8"/>
        <rFont val="Arial"/>
        <family val="2"/>
      </rPr>
      <t xml:space="preserve"> * h * ( r²</t>
    </r>
    <r>
      <rPr>
        <vertAlign val="subscript"/>
        <sz val="8"/>
        <rFont val="Arial"/>
        <family val="2"/>
      </rPr>
      <t>fec</t>
    </r>
    <r>
      <rPr>
        <sz val="8"/>
        <rFont val="Arial"/>
        <family val="2"/>
      </rPr>
      <t xml:space="preserve"> - r²</t>
    </r>
    <r>
      <rPr>
        <vertAlign val="subscript"/>
        <sz val="8"/>
        <rFont val="Arial"/>
        <family val="2"/>
      </rPr>
      <t xml:space="preserve">fi </t>
    </r>
    <r>
      <rPr>
        <sz val="8"/>
        <rFont val="Arial"/>
        <family val="2"/>
      </rPr>
      <t>) * (Tb - Tinf)</t>
    </r>
  </si>
  <si>
    <t>Material:</t>
  </si>
  <si>
    <t>Aleación de aluminio 2024-T</t>
  </si>
  <si>
    <t>b)  One dimensional conduction in the fin</t>
  </si>
  <si>
    <t>Assumedaverage temperature</t>
  </si>
  <si>
    <t>o</t>
  </si>
  <si>
    <r>
      <t>L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 xml:space="preserve"> =</t>
    </r>
  </si>
  <si>
    <t>m      pipe length</t>
  </si>
  <si>
    <t>c)   Cosntant properties</t>
  </si>
  <si>
    <t>Tma =</t>
  </si>
  <si>
    <t>K</t>
  </si>
  <si>
    <r>
      <t xml:space="preserve">Afu * h * </t>
    </r>
    <r>
      <rPr>
        <sz val="10"/>
        <rFont val="Symbol"/>
        <family val="1"/>
      </rPr>
      <t>q</t>
    </r>
    <r>
      <rPr>
        <vertAlign val="subscript"/>
        <sz val="10"/>
        <rFont val="Arial"/>
        <family val="2"/>
      </rPr>
      <t>b</t>
    </r>
  </si>
  <si>
    <r>
      <t>d</t>
    </r>
    <r>
      <rPr>
        <vertAlign val="subscript"/>
        <sz val="10"/>
        <rFont val="Arial"/>
        <family val="2"/>
      </rPr>
      <t>pe</t>
    </r>
    <r>
      <rPr>
        <sz val="10"/>
        <rFont val="Arial"/>
        <family val="2"/>
      </rPr>
      <t xml:space="preserve"> =</t>
    </r>
  </si>
  <si>
    <t>m      pipe exterior diameter</t>
  </si>
  <si>
    <t>d)  No internal hear generation</t>
  </si>
  <si>
    <t>From Table A-1</t>
  </si>
  <si>
    <t>Surface of a unique fin</t>
  </si>
  <si>
    <t>Tb =</t>
  </si>
  <si>
    <t xml:space="preserve">e)  Radiation interchange with tha ambient, </t>
  </si>
  <si>
    <t>k =</t>
  </si>
  <si>
    <t>J/Kg*K</t>
  </si>
  <si>
    <t>Afu =</t>
  </si>
  <si>
    <r>
      <t xml:space="preserve">2 * </t>
    </r>
    <r>
      <rPr>
        <sz val="10"/>
        <rFont val="Symbol"/>
        <family val="1"/>
      </rPr>
      <t>p</t>
    </r>
    <r>
      <rPr>
        <sz val="10"/>
        <rFont val="Arial"/>
        <family val="2"/>
      </rPr>
      <t xml:space="preserve"> * ( r²</t>
    </r>
    <r>
      <rPr>
        <vertAlign val="subscript"/>
        <sz val="10"/>
        <rFont val="Arial"/>
        <family val="2"/>
      </rPr>
      <t>fec</t>
    </r>
    <r>
      <rPr>
        <sz val="10"/>
        <rFont val="Arial"/>
        <family val="2"/>
      </rPr>
      <t xml:space="preserve"> - r²</t>
    </r>
    <r>
      <rPr>
        <vertAlign val="subscript"/>
        <sz val="10"/>
        <rFont val="Arial"/>
        <family val="2"/>
      </rPr>
      <t xml:space="preserve">fi </t>
    </r>
    <r>
      <rPr>
        <sz val="10"/>
        <rFont val="Arial"/>
        <family val="2"/>
      </rPr>
      <t xml:space="preserve">) </t>
    </r>
  </si>
  <si>
    <t>Tinf =</t>
  </si>
  <si>
    <t>neglectable</t>
  </si>
  <si>
    <t>h =</t>
  </si>
  <si>
    <t>W/m²*K</t>
  </si>
  <si>
    <t>f)   Exterio convection coefficent  constant,</t>
  </si>
  <si>
    <t>Aletas</t>
  </si>
  <si>
    <t>with or withouy fins.</t>
  </si>
  <si>
    <t>corrected fin exterior radious</t>
  </si>
  <si>
    <t>t =</t>
  </si>
  <si>
    <t>m     fin thickness</t>
  </si>
  <si>
    <t>5.   Solution</t>
  </si>
  <si>
    <r>
      <t xml:space="preserve"> r</t>
    </r>
    <r>
      <rPr>
        <vertAlign val="subscript"/>
        <sz val="10"/>
        <rFont val="Arial"/>
        <family val="2"/>
      </rPr>
      <t>fec</t>
    </r>
    <r>
      <rPr>
        <sz val="10"/>
        <rFont val="Arial"/>
        <family val="2"/>
      </rPr>
      <t xml:space="preserve"> =</t>
    </r>
  </si>
  <si>
    <r>
      <t xml:space="preserve"> r</t>
    </r>
    <r>
      <rPr>
        <vertAlign val="subscript"/>
        <sz val="10"/>
        <rFont val="Arial"/>
        <family val="2"/>
      </rPr>
      <t>fe</t>
    </r>
    <r>
      <rPr>
        <sz val="10"/>
        <rFont val="Arial"/>
        <family val="2"/>
      </rPr>
      <t xml:space="preserve"> + t/2</t>
    </r>
  </si>
  <si>
    <r>
      <t>L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 xml:space="preserve"> =</t>
    </r>
  </si>
  <si>
    <t>m     fin length</t>
  </si>
  <si>
    <t>m</t>
  </si>
  <si>
    <t>N =</t>
  </si>
  <si>
    <t xml:space="preserve"> - number of fins</t>
  </si>
  <si>
    <t>With fins installed, the heat flow rate is</t>
  </si>
  <si>
    <t>q =</t>
  </si>
  <si>
    <r>
      <t>q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 xml:space="preserve"> + q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 xml:space="preserve">  </t>
    </r>
  </si>
  <si>
    <r>
      <t xml:space="preserve"> r</t>
    </r>
    <r>
      <rPr>
        <vertAlign val="subscript"/>
        <sz val="10"/>
        <rFont val="Arial"/>
        <family val="2"/>
      </rPr>
      <t xml:space="preserve">fi </t>
    </r>
    <r>
      <rPr>
        <sz val="10"/>
        <rFont val="Arial"/>
        <family val="2"/>
      </rPr>
      <t>=</t>
    </r>
  </si>
  <si>
    <t>Fin interior radius</t>
  </si>
  <si>
    <t>From equation  (82), the heat transfer in the fin is</t>
  </si>
  <si>
    <r>
      <t>r</t>
    </r>
    <r>
      <rPr>
        <vertAlign val="subscript"/>
        <sz val="10"/>
        <rFont val="Arial"/>
        <family val="2"/>
      </rPr>
      <t>fi</t>
    </r>
    <r>
      <rPr>
        <sz val="10"/>
        <rFont val="Arial"/>
        <family val="2"/>
      </rPr>
      <t xml:space="preserve"> =</t>
    </r>
  </si>
  <si>
    <t>dpe / 2</t>
  </si>
  <si>
    <r>
      <t>q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 xml:space="preserve"> =</t>
    </r>
  </si>
  <si>
    <r>
      <t xml:space="preserve">N * </t>
    </r>
    <r>
      <rPr>
        <sz val="10"/>
        <rFont val="Symbol"/>
        <family val="1"/>
      </rPr>
      <t>h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 xml:space="preserve"> * q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2"/>
      </rPr>
      <t xml:space="preserve">  </t>
    </r>
  </si>
  <si>
    <t>(a)</t>
  </si>
  <si>
    <t>con</t>
  </si>
  <si>
    <r>
      <t xml:space="preserve"> </t>
    </r>
    <r>
      <rPr>
        <sz val="10"/>
        <rFont val="Symbol"/>
        <family val="1"/>
      </rPr>
      <t>q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 xml:space="preserve"> =</t>
    </r>
  </si>
  <si>
    <t>Tb - Tinf</t>
  </si>
  <si>
    <t>Fin exterior radius</t>
  </si>
  <si>
    <t>N:</t>
  </si>
  <si>
    <t>number of fins</t>
  </si>
  <si>
    <r>
      <t>r</t>
    </r>
    <r>
      <rPr>
        <vertAlign val="subscript"/>
        <sz val="10"/>
        <rFont val="Arial"/>
        <family val="2"/>
      </rPr>
      <t>fe</t>
    </r>
    <r>
      <rPr>
        <sz val="10"/>
        <rFont val="Arial"/>
        <family val="2"/>
      </rPr>
      <t xml:space="preserve"> =</t>
    </r>
  </si>
  <si>
    <r>
      <t>r</t>
    </r>
    <r>
      <rPr>
        <vertAlign val="subscript"/>
        <sz val="10"/>
        <rFont val="Arial"/>
        <family val="2"/>
      </rPr>
      <t>fi</t>
    </r>
    <r>
      <rPr>
        <sz val="10"/>
        <rFont val="Arial"/>
        <family val="2"/>
      </rPr>
      <t xml:space="preserve"> + L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</si>
  <si>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rFont val="Symbol"/>
        <family val="1"/>
      </rPr>
      <t>h</t>
    </r>
    <r>
      <rPr>
        <vertAlign val="subscript"/>
        <sz val="10"/>
        <rFont val="Arial"/>
        <family val="2"/>
      </rPr>
      <t>f :</t>
    </r>
  </si>
  <si>
    <t>fin efficiency</t>
  </si>
  <si>
    <r>
      <t xml:space="preserve"> q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2"/>
      </rPr>
      <t xml:space="preserve">  :</t>
    </r>
  </si>
  <si>
    <t>maximum flow (3.83 b)</t>
  </si>
  <si>
    <t>m²</t>
  </si>
  <si>
    <t>2 of 9</t>
  </si>
  <si>
    <t>Total fin surface in the pipe length</t>
  </si>
  <si>
    <t>5.2  fin efficiency from graphic</t>
  </si>
  <si>
    <t xml:space="preserve">      From data input</t>
  </si>
  <si>
    <t>Fin efficiency, from equation [1], (4-36)</t>
  </si>
  <si>
    <t>with N fins:</t>
  </si>
  <si>
    <t>The fin efficiency ca be obtained from</t>
  </si>
  <si>
    <t>m     pipe exterior diameter</t>
  </si>
  <si>
    <t>using VBA function</t>
  </si>
  <si>
    <t>Af =</t>
  </si>
  <si>
    <t>Afu * N</t>
  </si>
  <si>
    <t xml:space="preserve">figure 3.29 , where two parameters are. </t>
  </si>
  <si>
    <t>required</t>
  </si>
  <si>
    <t>Efficiency of a circular fin with rectangular section [1], (4-36)</t>
  </si>
  <si>
    <t xml:space="preserve"> - </t>
  </si>
  <si>
    <t>corrected fon exterior radius</t>
  </si>
  <si>
    <t>de =</t>
  </si>
  <si>
    <t>mm</t>
  </si>
  <si>
    <t>Pipe exterior diameter</t>
  </si>
  <si>
    <t>w =</t>
  </si>
  <si>
    <t>Fin length</t>
  </si>
  <si>
    <t>Fin thickness</t>
  </si>
  <si>
    <t>Maximum heat flow per fin</t>
  </si>
  <si>
    <t>Corrected fin length</t>
  </si>
  <si>
    <t>W/(m*K)</t>
  </si>
  <si>
    <t>Convection coefficient</t>
  </si>
  <si>
    <r>
      <t>L</t>
    </r>
    <r>
      <rPr>
        <vertAlign val="subscript"/>
        <sz val="10"/>
        <rFont val="Arial"/>
        <family val="2"/>
      </rPr>
      <t>fc</t>
    </r>
    <r>
      <rPr>
        <sz val="10"/>
        <rFont val="Arial"/>
        <family val="2"/>
      </rPr>
      <t xml:space="preserve"> =</t>
    </r>
  </si>
  <si>
    <r>
      <t>L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 xml:space="preserve"> + t/2</t>
    </r>
  </si>
  <si>
    <t>Thermal conductivity</t>
  </si>
  <si>
    <r>
      <t xml:space="preserve"> q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2"/>
      </rPr>
      <t xml:space="preserve">  =</t>
    </r>
  </si>
  <si>
    <t>W</t>
  </si>
  <si>
    <t xml:space="preserve"> -</t>
  </si>
  <si>
    <r>
      <t>Ratio  r</t>
    </r>
    <r>
      <rPr>
        <vertAlign val="subscript"/>
        <sz val="10"/>
        <rFont val="Arial"/>
        <family val="2"/>
      </rPr>
      <t>fec</t>
    </r>
    <r>
      <rPr>
        <sz val="10"/>
        <rFont val="Arial"/>
        <family val="2"/>
      </rPr>
      <t xml:space="preserve"> / r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</t>
    </r>
  </si>
  <si>
    <r>
      <t xml:space="preserve"> r</t>
    </r>
    <r>
      <rPr>
        <vertAlign val="subscript"/>
        <sz val="10"/>
        <rFont val="Arial"/>
        <family val="2"/>
      </rPr>
      <t>fec</t>
    </r>
    <r>
      <rPr>
        <sz val="10"/>
        <rFont val="Arial"/>
        <family val="2"/>
      </rPr>
      <t xml:space="preserve"> / r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=</t>
    </r>
  </si>
  <si>
    <t>Corrected fin section area</t>
  </si>
  <si>
    <r>
      <t>A</t>
    </r>
    <r>
      <rPr>
        <vertAlign val="subscript"/>
        <sz val="10"/>
        <rFont val="Arial"/>
        <family val="2"/>
      </rPr>
      <t xml:space="preserve">fc </t>
    </r>
    <r>
      <rPr>
        <sz val="10"/>
        <rFont val="Arial"/>
        <family val="2"/>
      </rPr>
      <t>=</t>
    </r>
  </si>
  <si>
    <r>
      <t>L</t>
    </r>
    <r>
      <rPr>
        <vertAlign val="subscript"/>
        <sz val="10"/>
        <rFont val="Arial"/>
        <family val="2"/>
      </rPr>
      <t>fc</t>
    </r>
    <r>
      <rPr>
        <sz val="10"/>
        <rFont val="Arial"/>
        <family val="2"/>
      </rPr>
      <t xml:space="preserve"> * t</t>
    </r>
  </si>
  <si>
    <t>Lfc^(3/2) * ( h / (k * Afc)  )^0.5  =</t>
  </si>
  <si>
    <t xml:space="preserve"> =</t>
  </si>
  <si>
    <t>Lc^(3/2) * ( h / (k * Afc)  )^0.5 =</t>
  </si>
  <si>
    <r>
      <t xml:space="preserve"> r</t>
    </r>
    <r>
      <rPr>
        <vertAlign val="subscript"/>
        <sz val="10"/>
        <rFont val="Arial"/>
        <family val="2"/>
      </rPr>
      <t>ec</t>
    </r>
    <r>
      <rPr>
        <sz val="10"/>
        <rFont val="Arial"/>
        <family val="2"/>
      </rPr>
      <t xml:space="preserve"> / r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=</t>
    </r>
  </si>
  <si>
    <t>one obtains an approximate value of</t>
  </si>
  <si>
    <r>
      <t xml:space="preserve">the fin efficiency  </t>
    </r>
    <r>
      <rPr>
        <sz val="12"/>
        <rFont val="Symbol"/>
        <family val="1"/>
      </rPr>
      <t>h</t>
    </r>
    <r>
      <rPr>
        <vertAlign val="subscript"/>
        <sz val="12"/>
        <rFont val="Arial"/>
        <family val="2"/>
      </rPr>
      <t>f</t>
    </r>
    <r>
      <rPr>
        <sz val="12"/>
        <rFont val="Arial"/>
        <family val="2"/>
      </rPr>
      <t xml:space="preserve"> =</t>
    </r>
  </si>
  <si>
    <t>3 of 9</t>
  </si>
  <si>
    <t>5.4   Primary heat flow</t>
  </si>
  <si>
    <t>5.5   Total heat flow</t>
  </si>
  <si>
    <r>
      <t xml:space="preserve"> </t>
    </r>
    <r>
      <rPr>
        <sz val="10"/>
        <rFont val="Symbol"/>
        <family val="1"/>
      </rPr>
      <t>h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 xml:space="preserve"> * N *q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2"/>
      </rPr>
      <t xml:space="preserve">  </t>
    </r>
  </si>
  <si>
    <r>
      <t>e</t>
    </r>
    <r>
      <rPr>
        <vertAlign val="subscript"/>
        <sz val="10"/>
        <rFont val="Arial"/>
        <family val="2"/>
      </rPr>
      <t xml:space="preserve">f </t>
    </r>
    <r>
      <rPr>
        <sz val="10"/>
        <rFont val="Arial"/>
        <family val="2"/>
      </rPr>
      <t>=</t>
    </r>
  </si>
  <si>
    <t xml:space="preserve">q / qsa </t>
  </si>
  <si>
    <r>
      <t>h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 xml:space="preserve"> * N * Afu * h * </t>
    </r>
    <r>
      <rPr>
        <sz val="10"/>
        <rFont val="Symbol"/>
        <family val="1"/>
      </rPr>
      <t>q</t>
    </r>
    <r>
      <rPr>
        <vertAlign val="subscript"/>
        <sz val="10"/>
        <rFont val="Arial"/>
        <family val="2"/>
      </rPr>
      <t xml:space="preserve">b  </t>
    </r>
  </si>
  <si>
    <r>
      <t>q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 xml:space="preserve"> =</t>
    </r>
  </si>
  <si>
    <r>
      <t>h * A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 xml:space="preserve"> * ( Tb - Tinf )</t>
    </r>
  </si>
  <si>
    <t>with</t>
  </si>
  <si>
    <t>N * Afu</t>
  </si>
  <si>
    <r>
      <t>h * A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 xml:space="preserve"> * </t>
    </r>
    <r>
      <rPr>
        <sz val="10"/>
        <rFont val="Symbol"/>
        <family val="1"/>
      </rPr>
      <t>q</t>
    </r>
    <r>
      <rPr>
        <vertAlign val="subscript"/>
        <sz val="10"/>
        <rFont val="Arial"/>
        <family val="2"/>
      </rPr>
      <t>b</t>
    </r>
  </si>
  <si>
    <r>
      <t xml:space="preserve"> q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 xml:space="preserve">  =</t>
    </r>
  </si>
  <si>
    <t>qsa =</t>
  </si>
  <si>
    <r>
      <t>h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 xml:space="preserve"> *  Af * h * </t>
    </r>
    <r>
      <rPr>
        <sz val="10"/>
        <rFont val="Symbol"/>
        <family val="1"/>
      </rPr>
      <t>q</t>
    </r>
    <r>
      <rPr>
        <vertAlign val="subscript"/>
        <sz val="10"/>
        <rFont val="Arial"/>
        <family val="2"/>
      </rPr>
      <t xml:space="preserve">b  </t>
    </r>
  </si>
  <si>
    <r>
      <t>q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 xml:space="preserve"> + q</t>
    </r>
    <r>
      <rPr>
        <vertAlign val="subscript"/>
        <sz val="10"/>
        <rFont val="Arial"/>
        <family val="2"/>
      </rPr>
      <t>p</t>
    </r>
  </si>
  <si>
    <t>Ap =</t>
  </si>
  <si>
    <r>
      <rPr>
        <sz val="10"/>
        <rFont val="Symbol"/>
        <family val="1"/>
      </rPr>
      <t xml:space="preserve"> p</t>
    </r>
    <r>
      <rPr>
        <sz val="10"/>
        <rFont val="Arial"/>
        <family val="2"/>
      </rPr>
      <t xml:space="preserve"> * d</t>
    </r>
    <r>
      <rPr>
        <vertAlign val="subscript"/>
        <sz val="10"/>
        <rFont val="Arial"/>
        <family val="2"/>
      </rPr>
      <t>pe</t>
    </r>
    <r>
      <rPr>
        <sz val="10"/>
        <rFont val="Arial"/>
        <family val="2"/>
      </rPr>
      <t xml:space="preserve"> * (L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 xml:space="preserve"> - N*t)</t>
    </r>
  </si>
  <si>
    <t>Fin effectivness</t>
  </si>
  <si>
    <r>
      <t xml:space="preserve"> </t>
    </r>
    <r>
      <rPr>
        <sz val="10"/>
        <rFont val="Symbol"/>
        <family val="1"/>
      </rPr>
      <t>h</t>
    </r>
    <r>
      <rPr>
        <vertAlign val="subscript"/>
        <sz val="10"/>
        <rFont val="Arial"/>
        <family val="2"/>
      </rPr>
      <t>f =</t>
    </r>
  </si>
  <si>
    <t xml:space="preserve">  -</t>
  </si>
  <si>
    <t>5.6   Bare pipe heat flow</t>
  </si>
  <si>
    <t>Heat flow without fins</t>
  </si>
  <si>
    <t>Ao * h* ( Tb - Tinf)</t>
  </si>
  <si>
    <r>
      <t xml:space="preserve">Ao * h* </t>
    </r>
    <r>
      <rPr>
        <sz val="10"/>
        <rFont val="Symbol"/>
        <family val="1"/>
      </rPr>
      <t>q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 xml:space="preserve">  </t>
    </r>
  </si>
  <si>
    <t>o área exterior del tubo</t>
  </si>
  <si>
    <t>The primary flow is with</t>
  </si>
  <si>
    <t>Ao =</t>
  </si>
  <si>
    <r>
      <t xml:space="preserve">2 * </t>
    </r>
    <r>
      <rPr>
        <sz val="10"/>
        <rFont val="Symbol"/>
        <family val="1"/>
      </rPr>
      <t>p</t>
    </r>
    <r>
      <rPr>
        <sz val="10"/>
        <rFont val="Arial"/>
        <family val="2"/>
      </rPr>
      <t xml:space="preserve"> * r</t>
    </r>
    <r>
      <rPr>
        <vertAlign val="subscript"/>
        <sz val="10"/>
        <rFont val="Arial"/>
        <family val="2"/>
      </rPr>
      <t>fi</t>
    </r>
    <r>
      <rPr>
        <sz val="10"/>
        <rFont val="Arial"/>
        <family val="2"/>
      </rPr>
      <t xml:space="preserve"> * L</t>
    </r>
    <r>
      <rPr>
        <vertAlign val="subscript"/>
        <sz val="10"/>
        <rFont val="Arial"/>
        <family val="2"/>
      </rPr>
      <t>p</t>
    </r>
  </si>
  <si>
    <t>4 of 9</t>
  </si>
  <si>
    <t xml:space="preserve">[3], page 106 </t>
  </si>
  <si>
    <t>using the VBA function</t>
  </si>
  <si>
    <r>
      <rPr>
        <sz val="12"/>
        <rFont val="Symbol"/>
        <family val="1"/>
      </rPr>
      <t>h</t>
    </r>
    <r>
      <rPr>
        <vertAlign val="subscript"/>
        <sz val="12"/>
        <rFont val="Calibri Light"/>
        <family val="2"/>
      </rPr>
      <t>f =</t>
    </r>
  </si>
  <si>
    <t>5 of 9</t>
  </si>
  <si>
    <t>6 of 9</t>
  </si>
  <si>
    <t>Lp=</t>
  </si>
  <si>
    <t>Pipe length</t>
  </si>
  <si>
    <r>
      <t>d</t>
    </r>
    <r>
      <rPr>
        <vertAlign val="subscript"/>
        <sz val="10"/>
        <rFont val="Arial"/>
        <family val="2"/>
      </rPr>
      <t xml:space="preserve">pe </t>
    </r>
    <r>
      <rPr>
        <sz val="10"/>
        <rFont val="Arial"/>
        <family val="2"/>
      </rPr>
      <t>=</t>
    </r>
  </si>
  <si>
    <t>Base temperature</t>
  </si>
  <si>
    <t>Ambient temperature</t>
  </si>
  <si>
    <t>pi()/2 * (dfec^2 - dfi^2)</t>
  </si>
  <si>
    <t>aletas/m</t>
  </si>
  <si>
    <t xml:space="preserve">Number  fins </t>
  </si>
  <si>
    <t>Fin interior diameter</t>
  </si>
  <si>
    <r>
      <t>d</t>
    </r>
    <r>
      <rPr>
        <vertAlign val="subscript"/>
        <sz val="10"/>
        <rFont val="Arial"/>
        <family val="2"/>
      </rPr>
      <t>fi</t>
    </r>
    <r>
      <rPr>
        <sz val="10"/>
        <rFont val="Arial"/>
        <family val="2"/>
      </rPr>
      <t xml:space="preserve"> =</t>
    </r>
  </si>
  <si>
    <t>dpe</t>
  </si>
  <si>
    <t>Fin exterior diameter</t>
  </si>
  <si>
    <t>Primary surface</t>
  </si>
  <si>
    <t>Bare pipe surface</t>
  </si>
  <si>
    <r>
      <t>d</t>
    </r>
    <r>
      <rPr>
        <vertAlign val="subscript"/>
        <sz val="10"/>
        <rFont val="Arial"/>
        <family val="2"/>
      </rPr>
      <t>fe</t>
    </r>
    <r>
      <rPr>
        <sz val="10"/>
        <rFont val="Arial"/>
        <family val="2"/>
      </rPr>
      <t>=</t>
    </r>
  </si>
  <si>
    <r>
      <t>d</t>
    </r>
    <r>
      <rPr>
        <vertAlign val="subscript"/>
        <sz val="10"/>
        <rFont val="Arial"/>
        <family val="2"/>
      </rPr>
      <t>fi</t>
    </r>
    <r>
      <rPr>
        <sz val="10"/>
        <rFont val="Arial"/>
        <family val="2"/>
      </rPr>
      <t xml:space="preserve"> + 2*L</t>
    </r>
    <r>
      <rPr>
        <vertAlign val="subscript"/>
        <sz val="10"/>
        <rFont val="Arial"/>
        <family val="2"/>
      </rPr>
      <t>f</t>
    </r>
  </si>
  <si>
    <r>
      <t>A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 xml:space="preserve"> =</t>
    </r>
  </si>
  <si>
    <r>
      <t>pi()*d</t>
    </r>
    <r>
      <rPr>
        <vertAlign val="subscript"/>
        <sz val="10"/>
        <rFont val="Arial"/>
        <family val="2"/>
      </rPr>
      <t>pe</t>
    </r>
    <r>
      <rPr>
        <sz val="10"/>
        <rFont val="Arial"/>
        <family val="2"/>
      </rPr>
      <t>*(L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 xml:space="preserve"> - N*t)</t>
    </r>
  </si>
  <si>
    <r>
      <t>A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 =</t>
    </r>
  </si>
  <si>
    <r>
      <t>pi() * d</t>
    </r>
    <r>
      <rPr>
        <vertAlign val="subscript"/>
        <sz val="10"/>
        <rFont val="Arial"/>
        <family val="2"/>
      </rPr>
      <t xml:space="preserve">pe </t>
    </r>
    <r>
      <rPr>
        <sz val="10"/>
        <rFont val="Arial"/>
        <family val="2"/>
      </rPr>
      <t xml:space="preserve"> * L</t>
    </r>
    <r>
      <rPr>
        <vertAlign val="subscript"/>
        <sz val="10"/>
        <rFont val="Arial"/>
        <family val="2"/>
      </rPr>
      <t>p</t>
    </r>
  </si>
  <si>
    <t>Corrected fin exterior diameter</t>
  </si>
  <si>
    <r>
      <t>d</t>
    </r>
    <r>
      <rPr>
        <vertAlign val="subscript"/>
        <sz val="10"/>
        <rFont val="Arial"/>
        <family val="2"/>
      </rPr>
      <t>fec</t>
    </r>
    <r>
      <rPr>
        <sz val="10"/>
        <rFont val="Arial"/>
        <family val="2"/>
      </rPr>
      <t xml:space="preserve"> =</t>
    </r>
  </si>
  <si>
    <r>
      <t>d</t>
    </r>
    <r>
      <rPr>
        <vertAlign val="subscript"/>
        <sz val="10"/>
        <rFont val="Arial"/>
        <family val="2"/>
      </rPr>
      <t>fe</t>
    </r>
    <r>
      <rPr>
        <sz val="10"/>
        <rFont val="Arial"/>
        <family val="2"/>
      </rPr>
      <t xml:space="preserve"> + t</t>
    </r>
  </si>
  <si>
    <t xml:space="preserve">                               </t>
  </si>
  <si>
    <t>Surface of unique fin</t>
  </si>
  <si>
    <t>7 of 9</t>
  </si>
  <si>
    <t>Fin factor</t>
  </si>
  <si>
    <t>Effectivness of a finned pipe</t>
  </si>
  <si>
    <r>
      <rPr>
        <sz val="18"/>
        <rFont val="Symbol"/>
        <family val="1"/>
      </rPr>
      <t>f</t>
    </r>
    <r>
      <rPr>
        <vertAlign val="subscript"/>
        <sz val="18"/>
        <rFont val="Arial"/>
        <family val="2"/>
      </rPr>
      <t>f</t>
    </r>
    <r>
      <rPr>
        <sz val="18"/>
        <rFont val="Arial"/>
        <family val="2"/>
      </rPr>
      <t xml:space="preserve"> </t>
    </r>
    <r>
      <rPr>
        <sz val="14"/>
        <rFont val="Arial"/>
        <family val="2"/>
      </rPr>
      <t>=  (A</t>
    </r>
    <r>
      <rPr>
        <vertAlign val="subscript"/>
        <sz val="14"/>
        <rFont val="Arial"/>
        <family val="2"/>
      </rPr>
      <t>p</t>
    </r>
    <r>
      <rPr>
        <sz val="14"/>
        <rFont val="Arial"/>
        <family val="2"/>
      </rPr>
      <t xml:space="preserve"> / A</t>
    </r>
    <r>
      <rPr>
        <vertAlign val="subscript"/>
        <sz val="14"/>
        <rFont val="Arial"/>
        <family val="2"/>
      </rPr>
      <t>o</t>
    </r>
    <r>
      <rPr>
        <sz val="14"/>
        <rFont val="Arial"/>
        <family val="2"/>
      </rPr>
      <t xml:space="preserve">)  +  </t>
    </r>
    <r>
      <rPr>
        <sz val="14"/>
        <rFont val="Symbol"/>
        <family val="1"/>
      </rPr>
      <t>h</t>
    </r>
    <r>
      <rPr>
        <vertAlign val="subscript"/>
        <sz val="14"/>
        <rFont val="Arial"/>
        <family val="2"/>
      </rPr>
      <t>f</t>
    </r>
    <r>
      <rPr>
        <sz val="14"/>
        <rFont val="Arial"/>
        <family val="2"/>
      </rPr>
      <t xml:space="preserve"> * N * A</t>
    </r>
    <r>
      <rPr>
        <vertAlign val="subscript"/>
        <sz val="14"/>
        <rFont val="Arial"/>
        <family val="2"/>
      </rPr>
      <t>fu</t>
    </r>
    <r>
      <rPr>
        <sz val="14"/>
        <rFont val="Arial"/>
        <family val="2"/>
      </rPr>
      <t xml:space="preserve"> / A</t>
    </r>
    <r>
      <rPr>
        <vertAlign val="subscript"/>
        <sz val="14"/>
        <rFont val="Arial"/>
        <family val="2"/>
      </rPr>
      <t>o</t>
    </r>
  </si>
  <si>
    <t>Lf =</t>
  </si>
  <si>
    <r>
      <t>A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=</t>
    </r>
  </si>
  <si>
    <t>mm²</t>
  </si>
  <si>
    <r>
      <t>h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 xml:space="preserve"> =</t>
    </r>
  </si>
  <si>
    <r>
      <t>e</t>
    </r>
    <r>
      <rPr>
        <vertAlign val="subscript"/>
        <sz val="14"/>
        <rFont val="Arial"/>
        <family val="2"/>
      </rPr>
      <t xml:space="preserve">f </t>
    </r>
    <r>
      <rPr>
        <sz val="14"/>
        <rFont val="Arial"/>
        <family val="2"/>
      </rPr>
      <t>=</t>
    </r>
  </si>
  <si>
    <r>
      <t>h</t>
    </r>
    <r>
      <rPr>
        <b/>
        <vertAlign val="subscript"/>
        <sz val="10"/>
        <rFont val="Arial"/>
        <family val="2"/>
      </rPr>
      <t>f</t>
    </r>
    <r>
      <rPr>
        <b/>
        <sz val="10"/>
        <rFont val="Arial"/>
        <family val="2"/>
      </rPr>
      <t xml:space="preserve"> =</t>
    </r>
  </si>
  <si>
    <t xml:space="preserve">   -</t>
  </si>
  <si>
    <r>
      <rPr>
        <sz val="14"/>
        <rFont val="Symbol"/>
        <family val="1"/>
      </rPr>
      <t>f</t>
    </r>
    <r>
      <rPr>
        <vertAlign val="subscript"/>
        <sz val="14"/>
        <rFont val="Arial"/>
        <family val="2"/>
      </rPr>
      <t>f</t>
    </r>
    <r>
      <rPr>
        <sz val="14"/>
        <rFont val="Arial"/>
        <family val="2"/>
      </rPr>
      <t xml:space="preserve"> = </t>
    </r>
  </si>
  <si>
    <t>8 of 9</t>
  </si>
  <si>
    <t>From reference, using</t>
  </si>
  <si>
    <t>In this calculation, using</t>
  </si>
  <si>
    <r>
      <t xml:space="preserve"> </t>
    </r>
    <r>
      <rPr>
        <b/>
        <sz val="10"/>
        <rFont val="Symbol"/>
        <family val="1"/>
      </rPr>
      <t>h</t>
    </r>
    <r>
      <rPr>
        <b/>
        <vertAlign val="subscript"/>
        <sz val="10"/>
        <rFont val="Arial"/>
        <family val="2"/>
      </rPr>
      <t>f</t>
    </r>
    <r>
      <rPr>
        <b/>
        <sz val="10"/>
        <rFont val="Arial"/>
        <family val="2"/>
      </rPr>
      <t xml:space="preserve"> =</t>
    </r>
  </si>
  <si>
    <t>Heat transfer rate of a finned pipe</t>
  </si>
  <si>
    <t>one obtains</t>
  </si>
  <si>
    <t>and with</t>
  </si>
  <si>
    <t>Heat transfer rate of a bare pipe</t>
  </si>
  <si>
    <r>
      <t>q</t>
    </r>
    <r>
      <rPr>
        <vertAlign val="subscript"/>
        <sz val="12"/>
        <rFont val="Arial"/>
        <family val="2"/>
      </rPr>
      <t>o</t>
    </r>
    <r>
      <rPr>
        <sz val="12"/>
        <rFont val="Arial"/>
        <family val="2"/>
      </rPr>
      <t xml:space="preserve"> =</t>
    </r>
  </si>
  <si>
    <t>the finned pipe heat transfer is</t>
  </si>
  <si>
    <t>9 of 9</t>
  </si>
  <si>
    <t>Fin_Efficiency_dep_w_t_h_k</t>
  </si>
  <si>
    <t>Fins</t>
  </si>
  <si>
    <t>1.   Data</t>
  </si>
  <si>
    <t>From figure 4.10 with:</t>
  </si>
  <si>
    <t>5.3   Heat flow through the fins</t>
  </si>
  <si>
    <t>Using the efficiency obtained with</t>
  </si>
  <si>
    <t>the graphic</t>
  </si>
  <si>
    <t>Heat flow from primary area</t>
  </si>
  <si>
    <t xml:space="preserve"> (surface not covered with fins)</t>
  </si>
  <si>
    <t>and</t>
  </si>
  <si>
    <t>with "Ao" area without fins</t>
  </si>
  <si>
    <r>
      <t>q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=</t>
    </r>
  </si>
  <si>
    <t>Thus</t>
  </si>
  <si>
    <t xml:space="preserve">q / qo </t>
  </si>
  <si>
    <t>qo =</t>
  </si>
  <si>
    <t>Results from Incropera [3], page 110</t>
  </si>
  <si>
    <t>Note.</t>
  </si>
  <si>
    <t>only the heat flows on the exterior of the pipe. In this case, the</t>
  </si>
  <si>
    <t>In this case of the Incropera example, the system consideres</t>
  </si>
  <si>
    <t>For a system that considers the heat flowing from the inside fluid to the exterior</t>
  </si>
  <si>
    <t>ambient, the Fin Factor and the Effectiveness are totally different.</t>
  </si>
  <si>
    <t>Fin Factor is equivalent to the  Effectiveness.</t>
  </si>
  <si>
    <t>Fin effectieness</t>
  </si>
  <si>
    <t>5.7 Fin effectiveness</t>
  </si>
  <si>
    <t>[3]   # 3.52, page 99</t>
  </si>
  <si>
    <t xml:space="preserve">             </t>
  </si>
</sst>
</file>

<file path=xl/styles.xml><?xml version="1.0" encoding="utf-8"?>
<styleSheet xmlns="http://schemas.openxmlformats.org/spreadsheetml/2006/main">
  <numFmts count="1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0.000"/>
    <numFmt numFmtId="165" formatCode="0.0"/>
    <numFmt numFmtId="166" formatCode="0.00000"/>
    <numFmt numFmtId="167" formatCode="0.0000"/>
    <numFmt numFmtId="168" formatCode="0.0000000"/>
    <numFmt numFmtId="169" formatCode="_-* #,##0.000000_-;\-* #,##0.000000_-;_-* &quot;-&quot;??_-;_-@_-"/>
    <numFmt numFmtId="170" formatCode="0.000000"/>
  </numFmts>
  <fonts count="83">
    <font>
      <sz val="11"/>
      <color theme="1"/>
      <name val="Calibri"/>
      <family val="2"/>
    </font>
    <font>
      <sz val="12"/>
      <color indexed="8"/>
      <name val="Arial"/>
      <family val="2"/>
    </font>
    <font>
      <sz val="14"/>
      <color indexed="8"/>
      <name val="Calibri"/>
      <family val="2"/>
    </font>
    <font>
      <sz val="11"/>
      <color indexed="40"/>
      <name val="Calibri"/>
      <family val="2"/>
    </font>
    <font>
      <sz val="16"/>
      <color indexed="8"/>
      <name val="Calibri"/>
      <family val="2"/>
    </font>
    <font>
      <sz val="10"/>
      <color indexed="40"/>
      <name val="Calibri"/>
      <family val="2"/>
    </font>
    <font>
      <b/>
      <sz val="14"/>
      <color indexed="8"/>
      <name val="Calibri"/>
      <family val="2"/>
    </font>
    <font>
      <sz val="20"/>
      <color indexed="8"/>
      <name val="Calibri"/>
      <family val="2"/>
    </font>
    <font>
      <sz val="12"/>
      <color indexed="8"/>
      <name val="Calibri"/>
      <family val="2"/>
    </font>
    <font>
      <sz val="16"/>
      <color indexed="10"/>
      <name val="Calibri"/>
      <family val="2"/>
    </font>
    <font>
      <sz val="10"/>
      <name val="Arial"/>
      <family val="2"/>
    </font>
    <font>
      <u val="single"/>
      <sz val="10"/>
      <color indexed="30"/>
      <name val="Arial"/>
      <family val="2"/>
    </font>
    <font>
      <sz val="11"/>
      <color indexed="8"/>
      <name val="Calibri"/>
      <family val="2"/>
    </font>
    <font>
      <sz val="8"/>
      <color indexed="40"/>
      <name val="Arial"/>
      <family val="2"/>
    </font>
    <font>
      <sz val="10"/>
      <color indexed="40"/>
      <name val="Arial"/>
      <family val="2"/>
    </font>
    <font>
      <b/>
      <sz val="10"/>
      <color indexed="4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2"/>
    </font>
    <font>
      <sz val="8"/>
      <name val="Symbol"/>
      <family val="1"/>
    </font>
    <font>
      <vertAlign val="subscript"/>
      <sz val="8"/>
      <name val="Arial"/>
      <family val="2"/>
    </font>
    <font>
      <vertAlign val="subscript"/>
      <sz val="10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12"/>
      <name val="Symbol"/>
      <family val="1"/>
    </font>
    <font>
      <vertAlign val="subscript"/>
      <sz val="12"/>
      <name val="Arial"/>
      <family val="2"/>
    </font>
    <font>
      <sz val="12"/>
      <name val="Arial"/>
      <family val="2"/>
    </font>
    <font>
      <vertAlign val="subscript"/>
      <sz val="12"/>
      <name val="Calibri Light"/>
      <family val="2"/>
    </font>
    <font>
      <sz val="14"/>
      <name val="Arial"/>
      <family val="2"/>
    </font>
    <font>
      <sz val="18"/>
      <name val="Symbol"/>
      <family val="1"/>
    </font>
    <font>
      <vertAlign val="subscript"/>
      <sz val="18"/>
      <name val="Arial"/>
      <family val="2"/>
    </font>
    <font>
      <sz val="18"/>
      <name val="Arial"/>
      <family val="2"/>
    </font>
    <font>
      <vertAlign val="subscript"/>
      <sz val="14"/>
      <name val="Arial"/>
      <family val="2"/>
    </font>
    <font>
      <sz val="14"/>
      <name val="Symbol"/>
      <family val="1"/>
    </font>
    <font>
      <b/>
      <sz val="10"/>
      <name val="Symbol"/>
      <family val="1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1"/>
      <color indexed="8"/>
      <name val="Symbol"/>
      <family val="1"/>
    </font>
    <font>
      <vertAlign val="subscript"/>
      <sz val="11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8"/>
      <color theme="3"/>
      <name val="Calibri Light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4"/>
      <color theme="1"/>
      <name val="Calibri"/>
      <family val="2"/>
    </font>
    <font>
      <sz val="11"/>
      <color rgb="FF00B0F0"/>
      <name val="Calibri"/>
      <family val="2"/>
    </font>
    <font>
      <sz val="10"/>
      <color rgb="FF00B0F0"/>
      <name val="Calibri"/>
      <family val="2"/>
    </font>
    <font>
      <b/>
      <sz val="14"/>
      <color theme="1"/>
      <name val="Calibri"/>
      <family val="2"/>
    </font>
    <font>
      <sz val="20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  <font>
      <sz val="8"/>
      <color rgb="FF00B0F0"/>
      <name val="Arial"/>
      <family val="2"/>
    </font>
    <font>
      <sz val="10"/>
      <color rgb="FF00B0F0"/>
      <name val="Arial"/>
      <family val="2"/>
    </font>
    <font>
      <b/>
      <sz val="10"/>
      <color rgb="FF00B0F0"/>
      <name val="Arial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00B0F0"/>
      </left>
      <right/>
      <top style="thick">
        <color rgb="FF00B0F0"/>
      </top>
      <bottom/>
    </border>
    <border>
      <left/>
      <right/>
      <top style="thick">
        <color rgb="FF00B0F0"/>
      </top>
      <bottom/>
    </border>
    <border>
      <left style="thick">
        <color rgb="FF00B0F0"/>
      </left>
      <right/>
      <top/>
      <bottom/>
    </border>
    <border>
      <left style="thick">
        <color rgb="FF00B0F0"/>
      </left>
      <right/>
      <top/>
      <bottom style="thick">
        <color rgb="FF00B0F0"/>
      </bottom>
    </border>
    <border>
      <left/>
      <right/>
      <top/>
      <bottom style="thick">
        <color rgb="FF00B0F0"/>
      </bottom>
    </border>
    <border>
      <left/>
      <right style="thick">
        <color rgb="FF00B0F0"/>
      </right>
      <top style="thick">
        <color rgb="FF00B0F0"/>
      </top>
      <bottom/>
    </border>
    <border>
      <left/>
      <right style="thick">
        <color rgb="FF00B0F0"/>
      </right>
      <top/>
      <bottom/>
    </border>
    <border>
      <left/>
      <right style="thick">
        <color rgb="FF00B0F0"/>
      </right>
      <top/>
      <bottom style="thick">
        <color rgb="FF00B0F0"/>
      </bottom>
    </border>
    <border>
      <left style="thin">
        <color rgb="FF00B0F0"/>
      </left>
      <right/>
      <top style="thin">
        <color rgb="FF00B0F0"/>
      </top>
      <bottom/>
    </border>
    <border>
      <left/>
      <right/>
      <top style="thin">
        <color rgb="FF00B0F0"/>
      </top>
      <bottom/>
    </border>
    <border>
      <left/>
      <right style="thin">
        <color rgb="FF00B0F0"/>
      </right>
      <top style="thin">
        <color rgb="FF00B0F0"/>
      </top>
      <bottom/>
    </border>
    <border>
      <left style="thin">
        <color rgb="FF00B0F0"/>
      </left>
      <right/>
      <top/>
      <bottom/>
    </border>
    <border>
      <left/>
      <right style="thin">
        <color rgb="FF00B0F0"/>
      </right>
      <top/>
      <bottom/>
    </border>
    <border>
      <left style="thin">
        <color rgb="FF00B0F0"/>
      </left>
      <right/>
      <top/>
      <bottom style="thin">
        <color rgb="FF00B0F0"/>
      </bottom>
    </border>
    <border>
      <left/>
      <right/>
      <top/>
      <bottom style="thin">
        <color rgb="FF00B0F0"/>
      </bottom>
    </border>
    <border>
      <left/>
      <right style="thin">
        <color rgb="FF00B0F0"/>
      </right>
      <top/>
      <bottom style="thin">
        <color rgb="FF00B0F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90">
    <xf numFmtId="0" fontId="0" fillId="0" borderId="0" xfId="0" applyFont="1" applyAlignment="1">
      <alignment/>
    </xf>
    <xf numFmtId="0" fontId="72" fillId="0" borderId="0" xfId="0" applyFont="1" applyAlignment="1">
      <alignment/>
    </xf>
    <xf numFmtId="0" fontId="72" fillId="0" borderId="10" xfId="0" applyFont="1" applyBorder="1" applyAlignment="1">
      <alignment/>
    </xf>
    <xf numFmtId="0" fontId="72" fillId="0" borderId="11" xfId="0" applyFont="1" applyBorder="1" applyAlignment="1">
      <alignment/>
    </xf>
    <xf numFmtId="0" fontId="72" fillId="0" borderId="12" xfId="0" applyFont="1" applyBorder="1" applyAlignment="1">
      <alignment/>
    </xf>
    <xf numFmtId="0" fontId="72" fillId="0" borderId="0" xfId="0" applyFont="1" applyBorder="1" applyAlignment="1">
      <alignment/>
    </xf>
    <xf numFmtId="0" fontId="72" fillId="0" borderId="13" xfId="0" applyFont="1" applyBorder="1" applyAlignment="1">
      <alignment/>
    </xf>
    <xf numFmtId="0" fontId="72" fillId="0" borderId="14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3" fillId="0" borderId="0" xfId="0" applyFont="1" applyAlignment="1">
      <alignment horizontal="center"/>
    </xf>
    <xf numFmtId="0" fontId="73" fillId="0" borderId="15" xfId="0" applyFont="1" applyBorder="1" applyAlignment="1">
      <alignment horizontal="center"/>
    </xf>
    <xf numFmtId="0" fontId="73" fillId="0" borderId="16" xfId="0" applyFont="1" applyBorder="1" applyAlignment="1">
      <alignment horizontal="center"/>
    </xf>
    <xf numFmtId="0" fontId="73" fillId="0" borderId="17" xfId="0" applyFont="1" applyBorder="1" applyAlignment="1">
      <alignment horizontal="center"/>
    </xf>
    <xf numFmtId="0" fontId="74" fillId="0" borderId="0" xfId="0" applyFont="1" applyAlignment="1">
      <alignment horizontal="center"/>
    </xf>
    <xf numFmtId="0" fontId="74" fillId="0" borderId="15" xfId="0" applyFont="1" applyBorder="1" applyAlignment="1">
      <alignment horizontal="center"/>
    </xf>
    <xf numFmtId="0" fontId="74" fillId="0" borderId="16" xfId="0" applyFont="1" applyBorder="1" applyAlignment="1">
      <alignment horizontal="center"/>
    </xf>
    <xf numFmtId="0" fontId="74" fillId="0" borderId="17" xfId="0" applyFont="1" applyBorder="1" applyAlignment="1">
      <alignment horizontal="center"/>
    </xf>
    <xf numFmtId="0" fontId="73" fillId="0" borderId="0" xfId="0" applyFont="1" applyBorder="1" applyAlignment="1">
      <alignment horizontal="center"/>
    </xf>
    <xf numFmtId="0" fontId="73" fillId="0" borderId="11" xfId="0" applyFont="1" applyBorder="1" applyAlignment="1">
      <alignment horizontal="center"/>
    </xf>
    <xf numFmtId="0" fontId="73" fillId="0" borderId="14" xfId="0" applyFont="1" applyBorder="1" applyAlignment="1">
      <alignment horizontal="center"/>
    </xf>
    <xf numFmtId="0" fontId="75" fillId="0" borderId="0" xfId="0" applyFont="1" applyBorder="1" applyAlignment="1">
      <alignment/>
    </xf>
    <xf numFmtId="0" fontId="76" fillId="0" borderId="0" xfId="0" applyFont="1" applyBorder="1" applyAlignment="1">
      <alignment/>
    </xf>
    <xf numFmtId="0" fontId="0" fillId="0" borderId="0" xfId="0" applyAlignment="1">
      <alignment horizontal="center"/>
    </xf>
    <xf numFmtId="0" fontId="77" fillId="0" borderId="10" xfId="0" applyFont="1" applyBorder="1" applyAlignment="1">
      <alignment/>
    </xf>
    <xf numFmtId="0" fontId="77" fillId="0" borderId="11" xfId="0" applyFont="1" applyBorder="1" applyAlignment="1">
      <alignment/>
    </xf>
    <xf numFmtId="0" fontId="77" fillId="0" borderId="15" xfId="0" applyFont="1" applyBorder="1" applyAlignment="1">
      <alignment/>
    </xf>
    <xf numFmtId="0" fontId="78" fillId="0" borderId="12" xfId="0" applyFont="1" applyBorder="1" applyAlignment="1">
      <alignment/>
    </xf>
    <xf numFmtId="0" fontId="78" fillId="0" borderId="0" xfId="0" applyFont="1" applyBorder="1" applyAlignment="1">
      <alignment/>
    </xf>
    <xf numFmtId="0" fontId="77" fillId="0" borderId="0" xfId="0" applyFont="1" applyBorder="1" applyAlignment="1">
      <alignment/>
    </xf>
    <xf numFmtId="49" fontId="78" fillId="0" borderId="16" xfId="0" applyNumberFormat="1" applyFont="1" applyBorder="1" applyAlignment="1">
      <alignment/>
    </xf>
    <xf numFmtId="0" fontId="77" fillId="0" borderId="13" xfId="0" applyFont="1" applyBorder="1" applyAlignment="1">
      <alignment/>
    </xf>
    <xf numFmtId="0" fontId="77" fillId="0" borderId="14" xfId="0" applyFont="1" applyBorder="1" applyAlignment="1">
      <alignment/>
    </xf>
    <xf numFmtId="0" fontId="77" fillId="0" borderId="17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64" fillId="0" borderId="0" xfId="52" applyAlignment="1">
      <alignment/>
    </xf>
    <xf numFmtId="0" fontId="79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0" fontId="80" fillId="0" borderId="15" xfId="0" applyFont="1" applyBorder="1" applyAlignment="1">
      <alignment horizontal="center"/>
    </xf>
    <xf numFmtId="0" fontId="8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80" fillId="0" borderId="16" xfId="0" applyFont="1" applyBorder="1" applyAlignment="1">
      <alignment horizontal="center"/>
    </xf>
    <xf numFmtId="0" fontId="16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6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10" fillId="0" borderId="21" xfId="0" applyFont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164" fontId="0" fillId="33" borderId="0" xfId="0" applyNumberForma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2" xfId="0" applyBorder="1" applyAlignment="1">
      <alignment horizontal="center"/>
    </xf>
    <xf numFmtId="164" fontId="10" fillId="0" borderId="0" xfId="0" applyNumberFormat="1" applyFont="1" applyBorder="1" applyAlignment="1">
      <alignment/>
    </xf>
    <xf numFmtId="0" fontId="0" fillId="34" borderId="0" xfId="0" applyFill="1" applyBorder="1" applyAlignment="1">
      <alignment horizontal="center"/>
    </xf>
    <xf numFmtId="165" fontId="0" fillId="33" borderId="0" xfId="0" applyNumberForma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0" fontId="10" fillId="0" borderId="21" xfId="0" applyFont="1" applyFill="1" applyBorder="1" applyAlignment="1">
      <alignment horizontal="left"/>
    </xf>
    <xf numFmtId="164" fontId="0" fillId="0" borderId="0" xfId="0" applyNumberFormat="1" applyBorder="1" applyAlignment="1">
      <alignment horizontal="center"/>
    </xf>
    <xf numFmtId="166" fontId="0" fillId="34" borderId="0" xfId="0" applyNumberFormat="1" applyFill="1" applyBorder="1" applyAlignment="1">
      <alignment horizontal="center"/>
    </xf>
    <xf numFmtId="0" fontId="0" fillId="0" borderId="14" xfId="0" applyFill="1" applyBorder="1" applyAlignment="1">
      <alignment/>
    </xf>
    <xf numFmtId="0" fontId="80" fillId="0" borderId="17" xfId="0" applyFont="1" applyBorder="1" applyAlignment="1">
      <alignment horizontal="center"/>
    </xf>
    <xf numFmtId="0" fontId="80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16" fillId="0" borderId="0" xfId="0" applyFont="1" applyAlignment="1">
      <alignment/>
    </xf>
    <xf numFmtId="164" fontId="0" fillId="0" borderId="0" xfId="0" applyNumberForma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0" fontId="10" fillId="0" borderId="18" xfId="0" applyFont="1" applyBorder="1" applyAlignment="1">
      <alignment/>
    </xf>
    <xf numFmtId="0" fontId="80" fillId="0" borderId="19" xfId="0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10" fillId="0" borderId="0" xfId="0" applyFont="1" applyFill="1" applyBorder="1" applyAlignment="1">
      <alignment/>
    </xf>
    <xf numFmtId="165" fontId="0" fillId="35" borderId="0" xfId="0" applyNumberFormat="1" applyFill="1" applyBorder="1" applyAlignment="1">
      <alignment horizontal="center"/>
    </xf>
    <xf numFmtId="167" fontId="0" fillId="34" borderId="0" xfId="0" applyNumberFormat="1" applyFill="1" applyBorder="1" applyAlignment="1">
      <alignment horizontal="center"/>
    </xf>
    <xf numFmtId="165" fontId="10" fillId="35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5" fontId="0" fillId="34" borderId="0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23" xfId="0" applyBorder="1" applyAlignment="1">
      <alignment horizontal="center"/>
    </xf>
    <xf numFmtId="0" fontId="80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10" fillId="0" borderId="0" xfId="0" applyFont="1" applyFill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35" borderId="0" xfId="0" applyFill="1" applyBorder="1" applyAlignment="1">
      <alignment horizontal="center"/>
    </xf>
    <xf numFmtId="0" fontId="80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1" fontId="0" fillId="0" borderId="0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Font="1" applyFill="1" applyBorder="1" applyAlignment="1">
      <alignment horizontal="left"/>
    </xf>
    <xf numFmtId="165" fontId="0" fillId="0" borderId="0" xfId="0" applyNumberFormat="1" applyBorder="1" applyAlignment="1">
      <alignment horizontal="center"/>
    </xf>
    <xf numFmtId="168" fontId="10" fillId="0" borderId="0" xfId="0" applyNumberFormat="1" applyFont="1" applyBorder="1" applyAlignment="1">
      <alignment horizontal="center"/>
    </xf>
    <xf numFmtId="0" fontId="10" fillId="0" borderId="22" xfId="0" applyFont="1" applyBorder="1" applyAlignment="1">
      <alignment/>
    </xf>
    <xf numFmtId="168" fontId="0" fillId="0" borderId="0" xfId="0" applyNumberFormat="1" applyBorder="1" applyAlignment="1">
      <alignment horizontal="center"/>
    </xf>
    <xf numFmtId="169" fontId="0" fillId="0" borderId="0" xfId="42" applyNumberFormat="1" applyFont="1" applyBorder="1" applyAlignment="1">
      <alignment horizontal="center"/>
    </xf>
    <xf numFmtId="0" fontId="10" fillId="0" borderId="25" xfId="0" applyFont="1" applyBorder="1" applyAlignment="1">
      <alignment/>
    </xf>
    <xf numFmtId="0" fontId="0" fillId="0" borderId="14" xfId="0" applyBorder="1" applyAlignment="1">
      <alignment horizontal="left"/>
    </xf>
    <xf numFmtId="0" fontId="10" fillId="0" borderId="2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167" fontId="10" fillId="34" borderId="14" xfId="0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0" fillId="0" borderId="21" xfId="0" applyFont="1" applyBorder="1" applyAlignment="1">
      <alignment horizontal="left"/>
    </xf>
    <xf numFmtId="170" fontId="10" fillId="34" borderId="0" xfId="0" applyNumberFormat="1" applyFont="1" applyFill="1" applyBorder="1" applyAlignment="1">
      <alignment horizontal="center"/>
    </xf>
    <xf numFmtId="167" fontId="0" fillId="0" borderId="22" xfId="0" applyNumberFormat="1" applyBorder="1" applyAlignment="1">
      <alignment horizontal="center"/>
    </xf>
    <xf numFmtId="0" fontId="10" fillId="0" borderId="23" xfId="0" applyFont="1" applyBorder="1" applyAlignment="1">
      <alignment horizontal="center"/>
    </xf>
    <xf numFmtId="168" fontId="10" fillId="34" borderId="24" xfId="0" applyNumberFormat="1" applyFont="1" applyFill="1" applyBorder="1" applyAlignment="1">
      <alignment horizontal="center"/>
    </xf>
    <xf numFmtId="0" fontId="10" fillId="0" borderId="25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0" fillId="0" borderId="23" xfId="0" applyFont="1" applyFill="1" applyBorder="1" applyAlignment="1">
      <alignment horizontal="center"/>
    </xf>
    <xf numFmtId="0" fontId="16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10" fillId="0" borderId="12" xfId="0" applyFont="1" applyBorder="1" applyAlignment="1">
      <alignment/>
    </xf>
    <xf numFmtId="0" fontId="28" fillId="0" borderId="12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10" fillId="0" borderId="12" xfId="0" applyFont="1" applyBorder="1" applyAlignment="1">
      <alignment horizontal="center"/>
    </xf>
    <xf numFmtId="1" fontId="0" fillId="35" borderId="0" xfId="0" applyNumberForma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24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left"/>
    </xf>
    <xf numFmtId="168" fontId="10" fillId="0" borderId="0" xfId="0" applyNumberFormat="1" applyFont="1" applyFill="1" applyBorder="1" applyAlignment="1">
      <alignment horizontal="left"/>
    </xf>
    <xf numFmtId="170" fontId="0" fillId="0" borderId="0" xfId="0" applyNumberFormat="1" applyBorder="1" applyAlignment="1">
      <alignment horizontal="left"/>
    </xf>
    <xf numFmtId="0" fontId="22" fillId="0" borderId="12" xfId="0" applyFont="1" applyBorder="1" applyAlignment="1">
      <alignment horizontal="left"/>
    </xf>
    <xf numFmtId="166" fontId="0" fillId="0" borderId="0" xfId="0" applyNumberFormat="1" applyBorder="1" applyAlignment="1">
      <alignment horizontal="left"/>
    </xf>
    <xf numFmtId="167" fontId="10" fillId="0" borderId="0" xfId="0" applyNumberFormat="1" applyFont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22" fillId="0" borderId="12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166" fontId="10" fillId="34" borderId="14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left"/>
    </xf>
    <xf numFmtId="0" fontId="28" fillId="0" borderId="13" xfId="0" applyFont="1" applyBorder="1" applyAlignment="1">
      <alignment horizontal="center"/>
    </xf>
    <xf numFmtId="168" fontId="10" fillId="34" borderId="14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26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0" fillId="0" borderId="15" xfId="0" applyFill="1" applyBorder="1" applyAlignment="1">
      <alignment/>
    </xf>
    <xf numFmtId="0" fontId="16" fillId="0" borderId="12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left"/>
    </xf>
    <xf numFmtId="0" fontId="34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/>
    </xf>
    <xf numFmtId="0" fontId="0" fillId="0" borderId="16" xfId="0" applyFill="1" applyBorder="1" applyAlignment="1">
      <alignment/>
    </xf>
    <xf numFmtId="0" fontId="26" fillId="0" borderId="0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13" xfId="0" applyFill="1" applyBorder="1" applyAlignment="1">
      <alignment horizontal="center"/>
    </xf>
    <xf numFmtId="1" fontId="0" fillId="34" borderId="14" xfId="0" applyNumberFormat="1" applyFill="1" applyBorder="1" applyAlignment="1">
      <alignment horizontal="center"/>
    </xf>
    <xf numFmtId="0" fontId="0" fillId="0" borderId="17" xfId="0" applyFill="1" applyBorder="1" applyAlignment="1">
      <alignment/>
    </xf>
    <xf numFmtId="165" fontId="0" fillId="34" borderId="14" xfId="0" applyNumberFormat="1" applyFill="1" applyBorder="1" applyAlignment="1">
      <alignment horizontal="center"/>
    </xf>
    <xf numFmtId="2" fontId="10" fillId="0" borderId="0" xfId="0" applyNumberFormat="1" applyFont="1" applyBorder="1" applyAlignment="1">
      <alignment/>
    </xf>
    <xf numFmtId="167" fontId="10" fillId="34" borderId="24" xfId="0" applyNumberFormat="1" applyFont="1" applyFill="1" applyBorder="1" applyAlignment="1">
      <alignment horizontal="left"/>
    </xf>
    <xf numFmtId="0" fontId="79" fillId="0" borderId="0" xfId="0" applyFont="1" applyBorder="1" applyAlignment="1">
      <alignment horizontal="left"/>
    </xf>
    <xf numFmtId="166" fontId="10" fillId="35" borderId="0" xfId="0" applyNumberFormat="1" applyFont="1" applyFill="1" applyBorder="1" applyAlignment="1">
      <alignment horizontal="center"/>
    </xf>
    <xf numFmtId="0" fontId="79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67" fontId="10" fillId="0" borderId="0" xfId="0" applyNumberFormat="1" applyFont="1" applyBorder="1" applyAlignment="1">
      <alignment horizontal="center"/>
    </xf>
    <xf numFmtId="0" fontId="82" fillId="0" borderId="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0.png" /><Relationship Id="rId2" Type="http://schemas.openxmlformats.org/officeDocument/2006/relationships/image" Target="../media/image49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9.emf" /><Relationship Id="rId3" Type="http://schemas.openxmlformats.org/officeDocument/2006/relationships/image" Target="../media/image10.emf" /><Relationship Id="rId4" Type="http://schemas.openxmlformats.org/officeDocument/2006/relationships/image" Target="../media/image11.emf" /><Relationship Id="rId5" Type="http://schemas.openxmlformats.org/officeDocument/2006/relationships/image" Target="../media/image12.emf" /><Relationship Id="rId6" Type="http://schemas.openxmlformats.org/officeDocument/2006/relationships/image" Target="../media/image13.emf" /><Relationship Id="rId7" Type="http://schemas.openxmlformats.org/officeDocument/2006/relationships/image" Target="../media/image14.emf" /><Relationship Id="rId8" Type="http://schemas.openxmlformats.org/officeDocument/2006/relationships/image" Target="../media/image15.emf" /><Relationship Id="rId9" Type="http://schemas.openxmlformats.org/officeDocument/2006/relationships/image" Target="../media/image16.emf" /><Relationship Id="rId10" Type="http://schemas.openxmlformats.org/officeDocument/2006/relationships/image" Target="../media/image17.emf" /><Relationship Id="rId11" Type="http://schemas.openxmlformats.org/officeDocument/2006/relationships/image" Target="../media/image18.emf" /><Relationship Id="rId12" Type="http://schemas.openxmlformats.org/officeDocument/2006/relationships/image" Target="../media/image19.emf" /><Relationship Id="rId13" Type="http://schemas.openxmlformats.org/officeDocument/2006/relationships/image" Target="../media/image20.emf" /><Relationship Id="rId14" Type="http://schemas.openxmlformats.org/officeDocument/2006/relationships/image" Target="../media/image21.emf" /><Relationship Id="rId15" Type="http://schemas.openxmlformats.org/officeDocument/2006/relationships/image" Target="../media/image22.emf" /><Relationship Id="rId16" Type="http://schemas.openxmlformats.org/officeDocument/2006/relationships/image" Target="../media/image23.emf" /><Relationship Id="rId17" Type="http://schemas.openxmlformats.org/officeDocument/2006/relationships/image" Target="../media/image24.emf" /><Relationship Id="rId18" Type="http://schemas.openxmlformats.org/officeDocument/2006/relationships/image" Target="../media/image25.emf" /><Relationship Id="rId19" Type="http://schemas.openxmlformats.org/officeDocument/2006/relationships/image" Target="../media/image26.emf" /><Relationship Id="rId20" Type="http://schemas.openxmlformats.org/officeDocument/2006/relationships/image" Target="../media/image27.emf" /><Relationship Id="rId21" Type="http://schemas.openxmlformats.org/officeDocument/2006/relationships/image" Target="../media/image28.emf" /><Relationship Id="rId22" Type="http://schemas.openxmlformats.org/officeDocument/2006/relationships/image" Target="../media/image29.emf" /><Relationship Id="rId23" Type="http://schemas.openxmlformats.org/officeDocument/2006/relationships/image" Target="../media/image30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1.emf" /><Relationship Id="rId2" Type="http://schemas.openxmlformats.org/officeDocument/2006/relationships/image" Target="../media/image32.emf" /><Relationship Id="rId3" Type="http://schemas.openxmlformats.org/officeDocument/2006/relationships/image" Target="../media/image33.emf" /><Relationship Id="rId4" Type="http://schemas.openxmlformats.org/officeDocument/2006/relationships/image" Target="../media/image31.emf" /><Relationship Id="rId5" Type="http://schemas.openxmlformats.org/officeDocument/2006/relationships/image" Target="../media/image34.emf" /><Relationship Id="rId6" Type="http://schemas.openxmlformats.org/officeDocument/2006/relationships/image" Target="../media/image35.emf" /><Relationship Id="rId7" Type="http://schemas.openxmlformats.org/officeDocument/2006/relationships/image" Target="../media/image36.emf" /><Relationship Id="rId8" Type="http://schemas.openxmlformats.org/officeDocument/2006/relationships/image" Target="../media/image37.emf" /><Relationship Id="rId9" Type="http://schemas.openxmlformats.org/officeDocument/2006/relationships/image" Target="../media/image36.emf" /><Relationship Id="rId10" Type="http://schemas.openxmlformats.org/officeDocument/2006/relationships/image" Target="../media/image38.emf" /><Relationship Id="rId11" Type="http://schemas.openxmlformats.org/officeDocument/2006/relationships/image" Target="../media/image39.emf" /><Relationship Id="rId12" Type="http://schemas.openxmlformats.org/officeDocument/2006/relationships/image" Target="../media/image40.emf" /><Relationship Id="rId13" Type="http://schemas.openxmlformats.org/officeDocument/2006/relationships/image" Target="../media/image41.emf" /><Relationship Id="rId14" Type="http://schemas.openxmlformats.org/officeDocument/2006/relationships/image" Target="../media/image42.emf" /><Relationship Id="rId15" Type="http://schemas.openxmlformats.org/officeDocument/2006/relationships/image" Target="../media/image43.emf" /><Relationship Id="rId16" Type="http://schemas.openxmlformats.org/officeDocument/2006/relationships/image" Target="../media/image44.emf" /><Relationship Id="rId17" Type="http://schemas.openxmlformats.org/officeDocument/2006/relationships/image" Target="../media/image45.emf" /><Relationship Id="rId18" Type="http://schemas.openxmlformats.org/officeDocument/2006/relationships/image" Target="../media/image46.emf" /><Relationship Id="rId19" Type="http://schemas.openxmlformats.org/officeDocument/2006/relationships/image" Target="../media/image4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206</xdr:row>
      <xdr:rowOff>19050</xdr:rowOff>
    </xdr:from>
    <xdr:to>
      <xdr:col>5</xdr:col>
      <xdr:colOff>123825</xdr:colOff>
      <xdr:row>209</xdr:row>
      <xdr:rowOff>76200</xdr:rowOff>
    </xdr:to>
    <xdr:sp>
      <xdr:nvSpPr>
        <xdr:cNvPr id="1" name="Rectangle 8"/>
        <xdr:cNvSpPr>
          <a:spLocks/>
        </xdr:cNvSpPr>
      </xdr:nvSpPr>
      <xdr:spPr>
        <a:xfrm>
          <a:off x="1333500" y="39252525"/>
          <a:ext cx="1323975" cy="628650"/>
        </a:xfrm>
        <a:prstGeom prst="rect">
          <a:avLst/>
        </a:prstGeom>
        <a:solidFill>
          <a:srgbClr val="5B9BD5">
            <a:alpha val="0"/>
          </a:srgbClr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561975</xdr:colOff>
      <xdr:row>214</xdr:row>
      <xdr:rowOff>171450</xdr:rowOff>
    </xdr:from>
    <xdr:to>
      <xdr:col>8</xdr:col>
      <xdr:colOff>600075</xdr:colOff>
      <xdr:row>217</xdr:row>
      <xdr:rowOff>123825</xdr:rowOff>
    </xdr:to>
    <xdr:sp>
      <xdr:nvSpPr>
        <xdr:cNvPr id="2" name="Rectangle 72"/>
        <xdr:cNvSpPr>
          <a:spLocks/>
        </xdr:cNvSpPr>
      </xdr:nvSpPr>
      <xdr:spPr>
        <a:xfrm>
          <a:off x="3705225" y="40928925"/>
          <a:ext cx="1257300" cy="523875"/>
        </a:xfrm>
        <a:prstGeom prst="rect">
          <a:avLst/>
        </a:prstGeom>
        <a:solidFill>
          <a:srgbClr val="5B9BD5">
            <a:alpha val="0"/>
          </a:srgbClr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228600</xdr:colOff>
      <xdr:row>215</xdr:row>
      <xdr:rowOff>9525</xdr:rowOff>
    </xdr:from>
    <xdr:to>
      <xdr:col>6</xdr:col>
      <xdr:colOff>390525</xdr:colOff>
      <xdr:row>217</xdr:row>
      <xdr:rowOff>57150</xdr:rowOff>
    </xdr:to>
    <xdr:sp>
      <xdr:nvSpPr>
        <xdr:cNvPr id="3" name="Rounded Rectangle 74"/>
        <xdr:cNvSpPr>
          <a:spLocks/>
        </xdr:cNvSpPr>
      </xdr:nvSpPr>
      <xdr:spPr>
        <a:xfrm>
          <a:off x="2762250" y="40957500"/>
          <a:ext cx="771525" cy="428625"/>
        </a:xfrm>
        <a:prstGeom prst="roundRect">
          <a:avLst/>
        </a:prstGeom>
        <a:solidFill>
          <a:srgbClr val="5B9BD5">
            <a:alpha val="0"/>
          </a:srgbClr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171450</xdr:colOff>
      <xdr:row>214</xdr:row>
      <xdr:rowOff>171450</xdr:rowOff>
    </xdr:from>
    <xdr:to>
      <xdr:col>3</xdr:col>
      <xdr:colOff>419100</xdr:colOff>
      <xdr:row>217</xdr:row>
      <xdr:rowOff>66675</xdr:rowOff>
    </xdr:to>
    <xdr:sp>
      <xdr:nvSpPr>
        <xdr:cNvPr id="4" name="Rounded Rectangle 99"/>
        <xdr:cNvSpPr>
          <a:spLocks/>
        </xdr:cNvSpPr>
      </xdr:nvSpPr>
      <xdr:spPr>
        <a:xfrm>
          <a:off x="876300" y="40928925"/>
          <a:ext cx="857250" cy="466725"/>
        </a:xfrm>
        <a:prstGeom prst="roundRect">
          <a:avLst/>
        </a:prstGeom>
        <a:solidFill>
          <a:srgbClr val="5B9BD5">
            <a:alpha val="0"/>
          </a:srgbClr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2</xdr:col>
      <xdr:colOff>552450</xdr:colOff>
      <xdr:row>283</xdr:row>
      <xdr:rowOff>9525</xdr:rowOff>
    </xdr:from>
    <xdr:to>
      <xdr:col>16</xdr:col>
      <xdr:colOff>295275</xdr:colOff>
      <xdr:row>291</xdr:row>
      <xdr:rowOff>171450</xdr:rowOff>
    </xdr:to>
    <xdr:pic>
      <xdr:nvPicPr>
        <xdr:cNvPr id="5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54159150"/>
          <a:ext cx="82772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552450</xdr:colOff>
      <xdr:row>17</xdr:row>
      <xdr:rowOff>180975</xdr:rowOff>
    </xdr:from>
    <xdr:to>
      <xdr:col>10</xdr:col>
      <xdr:colOff>285750</xdr:colOff>
      <xdr:row>27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4114800" y="3124200"/>
          <a:ext cx="2705100" cy="1752600"/>
          <a:chOff x="487679" y="4648200"/>
          <a:chExt cx="3375661" cy="2346960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487679" y="4648200"/>
            <a:ext cx="3375661" cy="2346960"/>
            <a:chOff x="570749" y="4928532"/>
            <a:chExt cx="3043587" cy="1729740"/>
          </a:xfrm>
          <a:solidFill>
            <a:srgbClr val="FFFFFF"/>
          </a:solidFill>
        </xdr:grpSpPr>
        <xdr:pic>
          <xdr:nvPicPr>
            <xdr:cNvPr id="3" name="Imagen 17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570749" y="4928532"/>
              <a:ext cx="3043587" cy="1729740"/>
            </a:xfrm>
            <a:prstGeom prst="rect">
              <a:avLst/>
            </a:prstGeom>
            <a:noFill/>
            <a:ln w="9525" cmpd="sng">
              <a:noFill/>
            </a:ln>
          </xdr:spPr>
        </xdr:pic>
        <xdr:grpSp>
          <xdr:nvGrpSpPr>
            <xdr:cNvPr id="4" name="Group 7"/>
            <xdr:cNvGrpSpPr>
              <a:grpSpLocks/>
            </xdr:cNvGrpSpPr>
          </xdr:nvGrpSpPr>
          <xdr:grpSpPr>
            <a:xfrm>
              <a:off x="662818" y="5273183"/>
              <a:ext cx="662741" cy="1257089"/>
              <a:chOff x="662940" y="5273040"/>
              <a:chExt cx="662940" cy="1257300"/>
            </a:xfrm>
            <a:solidFill>
              <a:srgbClr val="FFFFFF"/>
            </a:solidFill>
          </xdr:grpSpPr>
          <xdr:sp>
            <xdr:nvSpPr>
              <xdr:cNvPr id="5" name="Straight Connector 8"/>
              <xdr:cNvSpPr>
                <a:spLocks/>
              </xdr:cNvSpPr>
            </xdr:nvSpPr>
            <xdr:spPr>
              <a:xfrm flipH="1">
                <a:off x="662940" y="5273040"/>
                <a:ext cx="647692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" name="Straight Connector 9"/>
              <xdr:cNvSpPr>
                <a:spLocks/>
              </xdr:cNvSpPr>
            </xdr:nvSpPr>
            <xdr:spPr>
              <a:xfrm flipH="1">
                <a:off x="672055" y="6185840"/>
                <a:ext cx="647692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" name="Straight Arrow Connector 10"/>
              <xdr:cNvSpPr>
                <a:spLocks/>
              </xdr:cNvSpPr>
            </xdr:nvSpPr>
            <xdr:spPr>
              <a:xfrm>
                <a:off x="708683" y="5273040"/>
                <a:ext cx="0" cy="928516"/>
              </a:xfrm>
              <a:prstGeom prst="straightConnector1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" name="Straight Connector 11"/>
              <xdr:cNvSpPr>
                <a:spLocks/>
              </xdr:cNvSpPr>
            </xdr:nvSpPr>
            <xdr:spPr>
              <a:xfrm>
                <a:off x="1325880" y="6202813"/>
                <a:ext cx="0" cy="327527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" name="TextBox 12"/>
              <xdr:cNvSpPr txBox="1">
                <a:spLocks noChangeArrowheads="1"/>
              </xdr:cNvSpPr>
            </xdr:nvSpPr>
            <xdr:spPr>
              <a:xfrm>
                <a:off x="672884" y="5819966"/>
                <a:ext cx="335282" cy="319983"/>
              </a:xfrm>
              <a:prstGeom prst="rect">
                <a:avLst/>
              </a:prstGeom>
              <a:solidFill>
                <a:srgbClr val="000000">
                  <a:alpha val="0"/>
                </a:srgbClr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</a:t>
                </a:r>
              </a:p>
            </xdr:txBody>
          </xdr:sp>
        </xdr:grpSp>
      </xdr:grpSp>
      <xdr:grpSp>
        <xdr:nvGrpSpPr>
          <xdr:cNvPr id="10" name="Group 3"/>
          <xdr:cNvGrpSpPr>
            <a:grpSpLocks/>
          </xdr:cNvGrpSpPr>
        </xdr:nvGrpSpPr>
        <xdr:grpSpPr>
          <a:xfrm>
            <a:off x="1325687" y="5600479"/>
            <a:ext cx="1028733" cy="259339"/>
            <a:chOff x="1325880" y="5600701"/>
            <a:chExt cx="1028700" cy="259080"/>
          </a:xfrm>
          <a:solidFill>
            <a:srgbClr val="FFFFFF"/>
          </a:solidFill>
        </xdr:grpSpPr>
        <xdr:sp>
          <xdr:nvSpPr>
            <xdr:cNvPr id="11" name="Straight Arrow Connector 4"/>
            <xdr:cNvSpPr>
              <a:spLocks/>
            </xdr:cNvSpPr>
          </xdr:nvSpPr>
          <xdr:spPr>
            <a:xfrm>
              <a:off x="1325880" y="5829274"/>
              <a:ext cx="1028700" cy="0"/>
            </a:xfrm>
            <a:prstGeom prst="straightConnector1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2" name="TextBox 5"/>
            <xdr:cNvSpPr txBox="1">
              <a:spLocks noChangeArrowheads="1"/>
            </xdr:cNvSpPr>
          </xdr:nvSpPr>
          <xdr:spPr>
            <a:xfrm>
              <a:off x="1783137" y="5600701"/>
              <a:ext cx="335356" cy="259080"/>
            </a:xfrm>
            <a:prstGeom prst="rect">
              <a:avLst/>
            </a:prstGeom>
            <a:solidFill>
              <a:srgbClr val="000000">
                <a:alpha val="0"/>
              </a:srgbClr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dc</a:t>
              </a:r>
            </a:p>
          </xdr:txBody>
        </xdr:sp>
      </xdr:grpSp>
    </xdr:grpSp>
    <xdr:clientData/>
  </xdr:twoCellAnchor>
  <xdr:twoCellAnchor>
    <xdr:from>
      <xdr:col>9</xdr:col>
      <xdr:colOff>266700</xdr:colOff>
      <xdr:row>31</xdr:row>
      <xdr:rowOff>38100</xdr:rowOff>
    </xdr:from>
    <xdr:to>
      <xdr:col>13</xdr:col>
      <xdr:colOff>428625</xdr:colOff>
      <xdr:row>45</xdr:row>
      <xdr:rowOff>190500</xdr:rowOff>
    </xdr:to>
    <xdr:grpSp>
      <xdr:nvGrpSpPr>
        <xdr:cNvPr id="13" name="Group 34"/>
        <xdr:cNvGrpSpPr>
          <a:grpSpLocks/>
        </xdr:cNvGrpSpPr>
      </xdr:nvGrpSpPr>
      <xdr:grpSpPr>
        <a:xfrm>
          <a:off x="6029325" y="5562600"/>
          <a:ext cx="2838450" cy="2905125"/>
          <a:chOff x="5372100" y="7275212"/>
          <a:chExt cx="4061460" cy="3027027"/>
        </a:xfrm>
        <a:solidFill>
          <a:srgbClr val="FFFFFF"/>
        </a:solidFill>
      </xdr:grpSpPr>
      <xdr:grpSp>
        <xdr:nvGrpSpPr>
          <xdr:cNvPr id="14" name="Group 35"/>
          <xdr:cNvGrpSpPr>
            <a:grpSpLocks/>
          </xdr:cNvGrpSpPr>
        </xdr:nvGrpSpPr>
        <xdr:grpSpPr>
          <a:xfrm>
            <a:off x="5768092" y="7275212"/>
            <a:ext cx="3665468" cy="3027027"/>
            <a:chOff x="5966460" y="7663832"/>
            <a:chExt cx="3665220" cy="3027027"/>
          </a:xfrm>
          <a:solidFill>
            <a:srgbClr val="FFFFFF"/>
          </a:solidFill>
        </xdr:grpSpPr>
        <xdr:pic>
          <xdr:nvPicPr>
            <xdr:cNvPr id="15" name="Picture 37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5966460" y="7663832"/>
              <a:ext cx="3665220" cy="3027027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6" name="Straight Connector 38"/>
            <xdr:cNvSpPr>
              <a:spLocks/>
            </xdr:cNvSpPr>
          </xdr:nvSpPr>
          <xdr:spPr>
            <a:xfrm flipH="1" flipV="1">
              <a:off x="6408119" y="8084589"/>
              <a:ext cx="22908" cy="230432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7" name="Straight Arrow Connector 39"/>
            <xdr:cNvSpPr>
              <a:spLocks/>
            </xdr:cNvSpPr>
          </xdr:nvSpPr>
          <xdr:spPr>
            <a:xfrm flipH="1" flipV="1">
              <a:off x="6217528" y="8084589"/>
              <a:ext cx="197922" cy="7568"/>
            </a:xfrm>
            <a:prstGeom prst="straightConnector1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18" name="TextBox 36"/>
          <xdr:cNvSpPr txBox="1">
            <a:spLocks noChangeArrowheads="1"/>
          </xdr:cNvSpPr>
        </xdr:nvSpPr>
        <xdr:spPr>
          <a:xfrm>
            <a:off x="5372100" y="7574131"/>
            <a:ext cx="693494" cy="35794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Symbol"/>
                <a:ea typeface="Symbol"/>
                <a:cs typeface="Symbol"/>
              </a:rPr>
              <a:t>h</a:t>
            </a:r>
            <a:r>
              <a:rPr lang="en-US" cap="none" sz="1100" b="0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= 0.95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oleObject" Target="../embeddings/oleObject_1_16.bin" /><Relationship Id="rId18" Type="http://schemas.openxmlformats.org/officeDocument/2006/relationships/oleObject" Target="../embeddings/oleObject_1_17.bin" /><Relationship Id="rId19" Type="http://schemas.openxmlformats.org/officeDocument/2006/relationships/oleObject" Target="../embeddings/oleObject_1_18.bin" /><Relationship Id="rId20" Type="http://schemas.openxmlformats.org/officeDocument/2006/relationships/oleObject" Target="../embeddings/oleObject_1_19.bin" /><Relationship Id="rId21" Type="http://schemas.openxmlformats.org/officeDocument/2006/relationships/oleObject" Target="../embeddings/oleObject_1_20.bin" /><Relationship Id="rId22" Type="http://schemas.openxmlformats.org/officeDocument/2006/relationships/oleObject" Target="../embeddings/oleObject_1_21.bin" /><Relationship Id="rId23" Type="http://schemas.openxmlformats.org/officeDocument/2006/relationships/oleObject" Target="../embeddings/oleObject_1_22.bin" /><Relationship Id="rId24" Type="http://schemas.openxmlformats.org/officeDocument/2006/relationships/vmlDrawing" Target="../drawings/vmlDrawing2.vml" /><Relationship Id="rId25" Type="http://schemas.openxmlformats.org/officeDocument/2006/relationships/drawing" Target="../drawings/drawing1.xml" /><Relationship Id="rId2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oleObject" Target="../embeddings/oleObject_2_6.bin" /><Relationship Id="rId8" Type="http://schemas.openxmlformats.org/officeDocument/2006/relationships/oleObject" Target="../embeddings/oleObject_2_7.bin" /><Relationship Id="rId9" Type="http://schemas.openxmlformats.org/officeDocument/2006/relationships/oleObject" Target="../embeddings/oleObject_2_8.bin" /><Relationship Id="rId10" Type="http://schemas.openxmlformats.org/officeDocument/2006/relationships/oleObject" Target="../embeddings/oleObject_2_9.bin" /><Relationship Id="rId11" Type="http://schemas.openxmlformats.org/officeDocument/2006/relationships/oleObject" Target="../embeddings/oleObject_2_10.bin" /><Relationship Id="rId12" Type="http://schemas.openxmlformats.org/officeDocument/2006/relationships/oleObject" Target="../embeddings/oleObject_2_11.bin" /><Relationship Id="rId13" Type="http://schemas.openxmlformats.org/officeDocument/2006/relationships/oleObject" Target="../embeddings/oleObject_2_12.bin" /><Relationship Id="rId14" Type="http://schemas.openxmlformats.org/officeDocument/2006/relationships/oleObject" Target="../embeddings/oleObject_2_13.bin" /><Relationship Id="rId15" Type="http://schemas.openxmlformats.org/officeDocument/2006/relationships/oleObject" Target="../embeddings/oleObject_2_14.bin" /><Relationship Id="rId16" Type="http://schemas.openxmlformats.org/officeDocument/2006/relationships/oleObject" Target="../embeddings/oleObject_2_15.bin" /><Relationship Id="rId17" Type="http://schemas.openxmlformats.org/officeDocument/2006/relationships/oleObject" Target="../embeddings/oleObject_2_16.bin" /><Relationship Id="rId18" Type="http://schemas.openxmlformats.org/officeDocument/2006/relationships/oleObject" Target="../embeddings/oleObject_2_17.bin" /><Relationship Id="rId19" Type="http://schemas.openxmlformats.org/officeDocument/2006/relationships/oleObject" Target="../embeddings/oleObject_2_18.bin" /><Relationship Id="rId20" Type="http://schemas.openxmlformats.org/officeDocument/2006/relationships/vmlDrawing" Target="../drawings/vmlDrawing3.vml" /><Relationship Id="rId21" Type="http://schemas.openxmlformats.org/officeDocument/2006/relationships/drawing" Target="../drawings/drawing2.xml" /><Relationship Id="rId2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cjcruz@vtr.net" TargetMode="External" /><Relationship Id="rId2" Type="http://schemas.openxmlformats.org/officeDocument/2006/relationships/hyperlink" Target="http://www.piping-tools.net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V65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5.00390625" style="1" customWidth="1"/>
    <col min="2" max="21" width="8.8515625" style="1" customWidth="1"/>
    <col min="22" max="22" width="8.8515625" style="18" customWidth="1"/>
    <col min="23" max="16384" width="8.8515625" style="1" customWidth="1"/>
  </cols>
  <sheetData>
    <row r="1" ht="18" thickBot="1"/>
    <row r="2" spans="2:22" ht="19.5" thickTop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9" t="s">
        <v>6</v>
      </c>
    </row>
    <row r="3" spans="2:22" ht="18.75">
      <c r="B3" s="4"/>
      <c r="C3" s="5" t="s">
        <v>0</v>
      </c>
      <c r="D3" s="5"/>
      <c r="E3" s="5" t="s">
        <v>55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20"/>
    </row>
    <row r="4" spans="2:22" ht="18.7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0"/>
    </row>
    <row r="5" spans="2:22" ht="18.75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20"/>
    </row>
    <row r="6" spans="2:22" ht="18.75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20"/>
    </row>
    <row r="7" spans="2:22" ht="18.75">
      <c r="B7" s="4"/>
      <c r="C7" s="5"/>
      <c r="D7" s="5"/>
      <c r="E7" s="5"/>
      <c r="F7" s="5"/>
      <c r="G7" s="5"/>
      <c r="H7" s="5"/>
      <c r="I7" s="5"/>
      <c r="J7" s="5"/>
      <c r="K7" s="5" t="s">
        <v>1</v>
      </c>
      <c r="L7" s="5"/>
      <c r="M7" s="5"/>
      <c r="N7" s="5"/>
      <c r="O7" s="5"/>
      <c r="P7" s="5"/>
      <c r="Q7" s="5"/>
      <c r="R7" s="5"/>
      <c r="S7" s="5"/>
      <c r="T7" s="5"/>
      <c r="U7" s="5"/>
      <c r="V7" s="20"/>
    </row>
    <row r="8" spans="2:22" ht="18.75"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20"/>
    </row>
    <row r="9" spans="2:22" ht="18.75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20"/>
    </row>
    <row r="10" spans="2:22" ht="18.75"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20"/>
    </row>
    <row r="11" spans="2:22" ht="18.75"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20"/>
    </row>
    <row r="12" spans="2:22" ht="18.75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20"/>
    </row>
    <row r="13" spans="2:22" ht="18.75"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20"/>
    </row>
    <row r="14" spans="2:22" ht="18.75"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20"/>
    </row>
    <row r="15" spans="2:22" ht="18.75"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20"/>
    </row>
    <row r="16" spans="2:22" ht="18.75"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20"/>
    </row>
    <row r="17" spans="2:22" ht="18.75">
      <c r="B17" s="4"/>
      <c r="C17" s="5"/>
      <c r="D17" s="5"/>
      <c r="E17" s="5"/>
      <c r="F17" s="5"/>
      <c r="G17" s="5"/>
      <c r="H17" s="5"/>
      <c r="I17" s="5"/>
      <c r="J17" s="5" t="s">
        <v>2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20"/>
    </row>
    <row r="18" spans="2:22" ht="18.75"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20"/>
    </row>
    <row r="19" spans="2:22" ht="18.75"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20"/>
    </row>
    <row r="20" spans="2:22" ht="18"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20"/>
    </row>
    <row r="21" spans="2:22" ht="18" thickBot="1"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21"/>
    </row>
    <row r="22" ht="18" thickTop="1"/>
    <row r="23" ht="18" thickBot="1"/>
    <row r="24" spans="2:22" ht="19.5" thickTop="1"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19" t="s">
        <v>5</v>
      </c>
    </row>
    <row r="25" spans="2:22" ht="18.75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20"/>
    </row>
    <row r="26" spans="2:22" ht="18.75"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20"/>
    </row>
    <row r="27" spans="2:22" ht="18.75"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20"/>
    </row>
    <row r="28" spans="2:22" ht="18.75">
      <c r="B28" s="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20"/>
    </row>
    <row r="29" spans="2:22" ht="18.75"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20"/>
    </row>
    <row r="30" spans="2:22" ht="18.75"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25"/>
      <c r="O30" s="5"/>
      <c r="P30" s="5"/>
      <c r="Q30" s="5"/>
      <c r="R30" s="5"/>
      <c r="S30" s="5"/>
      <c r="T30" s="5"/>
      <c r="U30" s="5"/>
      <c r="V30" s="20"/>
    </row>
    <row r="31" spans="2:22" ht="18.75"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20"/>
    </row>
    <row r="32" spans="2:22" ht="18.75">
      <c r="B32" s="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20"/>
    </row>
    <row r="33" spans="2:22" ht="18.75">
      <c r="B33" s="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20"/>
    </row>
    <row r="34" spans="2:22" ht="18.75"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20"/>
    </row>
    <row r="35" spans="2:22" ht="18.75"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20"/>
    </row>
    <row r="36" spans="2:22" ht="18.75">
      <c r="B36" s="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20"/>
    </row>
    <row r="37" spans="2:22" ht="18.75"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20"/>
    </row>
    <row r="38" spans="2:22" ht="18.75"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20"/>
    </row>
    <row r="39" spans="2:22" ht="18.75">
      <c r="B39" s="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20"/>
    </row>
    <row r="40" spans="2:22" ht="18.75"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0"/>
    </row>
    <row r="41" spans="2:22" ht="18.75"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20"/>
    </row>
    <row r="42" spans="2:22" ht="18"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0"/>
    </row>
    <row r="43" spans="2:22" ht="18" thickBot="1">
      <c r="B43" s="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21"/>
    </row>
    <row r="44" ht="18" thickTop="1"/>
    <row r="45" ht="18" thickBot="1"/>
    <row r="46" spans="2:22" ht="18" thickTop="1">
      <c r="B46" s="2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19" t="s">
        <v>4</v>
      </c>
    </row>
    <row r="47" spans="2:22" ht="18.75">
      <c r="B47" s="4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20"/>
    </row>
    <row r="48" spans="2:22" ht="18.75">
      <c r="B48" s="4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20"/>
    </row>
    <row r="49" spans="2:22" ht="18.75">
      <c r="B49" s="4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20"/>
    </row>
    <row r="50" spans="2:22" ht="18.75">
      <c r="B50" s="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20"/>
    </row>
    <row r="51" spans="2:22" ht="18.75">
      <c r="B51" s="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20"/>
    </row>
    <row r="52" spans="2:22" ht="18.75"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20"/>
    </row>
    <row r="53" spans="2:22" ht="18.75">
      <c r="B53" s="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20"/>
    </row>
    <row r="54" spans="2:22" ht="18.75"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20"/>
    </row>
    <row r="55" spans="2:22" ht="18.75">
      <c r="B55" s="4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20"/>
    </row>
    <row r="56" spans="2:22" ht="18.75">
      <c r="B56" s="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20"/>
    </row>
    <row r="57" spans="2:22" ht="18.75">
      <c r="B57" s="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20"/>
    </row>
    <row r="58" spans="2:22" ht="18.75"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20"/>
    </row>
    <row r="59" spans="2:22" ht="18.75"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20"/>
    </row>
    <row r="60" spans="2:22" ht="18.75"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20"/>
    </row>
    <row r="61" spans="2:22" ht="18"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20"/>
    </row>
    <row r="62" spans="2:22" ht="18"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20"/>
    </row>
    <row r="63" spans="2:22" ht="18"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20"/>
    </row>
    <row r="64" spans="2:22" ht="18"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20"/>
    </row>
    <row r="65" spans="2:22" ht="18" thickBot="1">
      <c r="B65" s="6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21"/>
    </row>
    <row r="66" ht="18" thickTop="1"/>
    <row r="72" ht="18.75"/>
    <row r="73" ht="18.75"/>
  </sheetData>
  <sheetProtection/>
  <printOptions/>
  <pageMargins left="0.7" right="0.7" top="0.75" bottom="0.75" header="0.3" footer="0.3"/>
  <pageSetup horizontalDpi="600" verticalDpi="600" orientation="portrait" r:id="rId9"/>
  <legacyDrawing r:id="rId8"/>
  <oleObjects>
    <oleObject progId="Equation.3" dvAspect="DVASPECT_ICON" shapeId="7807127" r:id="rId1"/>
    <oleObject progId="Equation.3" shapeId="7807126" r:id="rId2"/>
    <oleObject progId="Equation.3" shapeId="7807125" r:id="rId3"/>
    <oleObject progId="Equation.3" shapeId="7807124" r:id="rId4"/>
    <oleObject progId="Equation.3" shapeId="7807123" r:id="rId5"/>
    <oleObject progId="Equation.3" shapeId="7807122" r:id="rId6"/>
    <oleObject progId="Equation.3" shapeId="7807121" r:id="rId7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0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4.8515625" style="0" customWidth="1"/>
    <col min="2" max="2" width="5.7109375" style="0" customWidth="1"/>
    <col min="22" max="23" width="8.8515625" style="14" customWidth="1"/>
  </cols>
  <sheetData>
    <row r="1" ht="15" thickBot="1"/>
    <row r="2" spans="2:23" ht="15" thickTop="1"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5" t="s">
        <v>9</v>
      </c>
    </row>
    <row r="3" spans="2:23" ht="18.75">
      <c r="B3" s="9"/>
      <c r="C3" s="5" t="s">
        <v>0</v>
      </c>
      <c r="D3" s="5"/>
      <c r="E3" s="5" t="s">
        <v>289</v>
      </c>
      <c r="F3" s="5"/>
      <c r="G3" s="5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W3" s="16"/>
    </row>
    <row r="4" spans="2:23" ht="15">
      <c r="B4" s="9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W4" s="16"/>
    </row>
    <row r="5" spans="2:23" ht="15"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W5" s="16"/>
    </row>
    <row r="6" spans="2:23" ht="15">
      <c r="B6" s="9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W6" s="16"/>
    </row>
    <row r="7" spans="2:23" ht="15">
      <c r="B7" s="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W7" s="16"/>
    </row>
    <row r="8" spans="2:23" ht="15">
      <c r="B8" s="9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W8" s="16"/>
    </row>
    <row r="9" spans="2:23" ht="15">
      <c r="B9" s="9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W9" s="16"/>
    </row>
    <row r="10" spans="2:23" ht="15">
      <c r="B10" s="9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W10" s="16"/>
    </row>
    <row r="11" spans="2:23" ht="15">
      <c r="B11" s="9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W11" s="16"/>
    </row>
    <row r="12" spans="2:23" ht="15">
      <c r="B12" s="9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W12" s="16"/>
    </row>
    <row r="13" spans="2:23" ht="15">
      <c r="B13" s="9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W13" s="16"/>
    </row>
    <row r="14" spans="2:23" ht="15">
      <c r="B14" s="9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W14" s="16"/>
    </row>
    <row r="15" spans="2:23" ht="15">
      <c r="B15" s="9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W15" s="16"/>
    </row>
    <row r="16" spans="2:23" ht="15">
      <c r="B16" s="9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W16" s="16"/>
    </row>
    <row r="17" spans="2:23" ht="15">
      <c r="B17" s="9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W17" s="16"/>
    </row>
    <row r="18" spans="2:23" ht="15">
      <c r="B18" s="9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W18" s="16"/>
    </row>
    <row r="19" spans="2:23" ht="15">
      <c r="B19" s="9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W19" s="16"/>
    </row>
    <row r="20" spans="2:23" ht="15">
      <c r="B20" s="9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W20" s="16"/>
    </row>
    <row r="21" spans="2:23" ht="15">
      <c r="B21" s="9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W21" s="16"/>
    </row>
    <row r="22" spans="2:23" ht="15">
      <c r="B22" s="9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W22" s="16"/>
    </row>
    <row r="23" spans="2:23" ht="15">
      <c r="B23" s="9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W23" s="16"/>
    </row>
    <row r="24" spans="2:23" ht="15">
      <c r="B24" s="9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W24" s="16"/>
    </row>
    <row r="25" spans="2:23" ht="15">
      <c r="B25" s="9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W25" s="16"/>
    </row>
    <row r="26" spans="2:23" ht="15" thickBot="1">
      <c r="B26" s="12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7"/>
    </row>
    <row r="27" ht="15" thickTop="1">
      <c r="V27"/>
    </row>
    <row r="28" ht="14.25">
      <c r="V28"/>
    </row>
    <row r="29" ht="15" thickBot="1"/>
    <row r="30" spans="2:23" ht="15" thickTop="1"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23" t="s">
        <v>3</v>
      </c>
      <c r="W30" s="15" t="s">
        <v>10</v>
      </c>
    </row>
    <row r="31" spans="2:23" ht="15">
      <c r="B31" s="9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22"/>
      <c r="W31" s="16"/>
    </row>
    <row r="32" spans="2:23" ht="15">
      <c r="B32" s="9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22"/>
      <c r="W32" s="16"/>
    </row>
    <row r="33" spans="2:23" ht="15">
      <c r="B33" s="9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22"/>
      <c r="W33" s="16"/>
    </row>
    <row r="34" spans="2:23" ht="15">
      <c r="B34" s="9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22"/>
      <c r="W34" s="16"/>
    </row>
    <row r="35" spans="2:23" ht="15">
      <c r="B35" s="9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22"/>
      <c r="W35" s="16"/>
    </row>
    <row r="36" spans="2:23" ht="15">
      <c r="B36" s="9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22"/>
      <c r="W36" s="16"/>
    </row>
    <row r="37" spans="2:23" ht="15">
      <c r="B37" s="9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22"/>
      <c r="W37" s="16"/>
    </row>
    <row r="38" spans="2:23" ht="15">
      <c r="B38" s="9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22"/>
      <c r="W38" s="16"/>
    </row>
    <row r="39" spans="2:23" ht="15">
      <c r="B39" s="9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 t="s">
        <v>1</v>
      </c>
      <c r="R39" s="8"/>
      <c r="S39" s="8"/>
      <c r="T39" s="8"/>
      <c r="U39" s="8"/>
      <c r="V39" s="22"/>
      <c r="W39" s="16"/>
    </row>
    <row r="40" spans="2:23" ht="15">
      <c r="B40" s="9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22"/>
      <c r="W40" s="16"/>
    </row>
    <row r="41" spans="2:23" ht="15">
      <c r="B41" s="9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22"/>
      <c r="W41" s="16"/>
    </row>
    <row r="42" spans="2:23" ht="15">
      <c r="B42" s="9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22"/>
      <c r="W42" s="16"/>
    </row>
    <row r="43" spans="2:23" ht="15">
      <c r="B43" s="9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22"/>
      <c r="W43" s="16"/>
    </row>
    <row r="44" spans="2:23" ht="15">
      <c r="B44" s="9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22"/>
      <c r="W44" s="16"/>
    </row>
    <row r="45" spans="2:23" ht="15">
      <c r="B45" s="9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22"/>
      <c r="W45" s="16"/>
    </row>
    <row r="46" spans="2:23" ht="15">
      <c r="B46" s="9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22"/>
      <c r="W46" s="16"/>
    </row>
    <row r="47" spans="2:23" ht="15">
      <c r="B47" s="9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22"/>
      <c r="W47" s="16"/>
    </row>
    <row r="48" spans="2:23" ht="15">
      <c r="B48" s="9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22"/>
      <c r="W48" s="16"/>
    </row>
    <row r="49" spans="2:23" ht="15">
      <c r="B49" s="9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22"/>
      <c r="W49" s="16"/>
    </row>
    <row r="50" spans="2:23" ht="15">
      <c r="B50" s="9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22"/>
      <c r="W50" s="16"/>
    </row>
    <row r="51" spans="2:23" ht="15">
      <c r="B51" s="9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22"/>
      <c r="W51" s="16"/>
    </row>
    <row r="52" spans="2:23" ht="15">
      <c r="B52" s="9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22"/>
      <c r="W52" s="16"/>
    </row>
    <row r="53" spans="2:23" ht="15">
      <c r="B53" s="9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22"/>
      <c r="W53" s="16"/>
    </row>
    <row r="54" spans="2:23" ht="15" thickBot="1">
      <c r="B54" s="12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24"/>
      <c r="W54" s="17"/>
    </row>
    <row r="55" ht="15" thickTop="1"/>
    <row r="57" ht="15" thickBot="1"/>
    <row r="58" spans="2:23" ht="15.75" thickTop="1">
      <c r="B58" s="10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23"/>
      <c r="W58" s="15" t="s">
        <v>11</v>
      </c>
    </row>
    <row r="59" spans="2:23" ht="15">
      <c r="B59" s="9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22"/>
      <c r="W59" s="16"/>
    </row>
    <row r="60" spans="2:23" ht="15">
      <c r="B60" s="9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22"/>
      <c r="W60" s="16"/>
    </row>
    <row r="61" spans="2:23" ht="15">
      <c r="B61" s="9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22"/>
      <c r="W61" s="16"/>
    </row>
    <row r="62" spans="2:23" ht="15">
      <c r="B62" s="9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22"/>
      <c r="W62" s="16"/>
    </row>
    <row r="63" spans="2:23" ht="15">
      <c r="B63" s="9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22"/>
      <c r="W63" s="16"/>
    </row>
    <row r="64" spans="2:23" ht="15">
      <c r="B64" s="9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22"/>
      <c r="W64" s="16"/>
    </row>
    <row r="65" spans="2:23" ht="15">
      <c r="B65" s="9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22"/>
      <c r="W65" s="16"/>
    </row>
    <row r="66" spans="2:23" ht="15">
      <c r="B66" s="9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22"/>
      <c r="W66" s="16"/>
    </row>
    <row r="67" spans="2:23" ht="15">
      <c r="B67" s="9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22"/>
      <c r="W67" s="16"/>
    </row>
    <row r="68" spans="2:23" ht="15">
      <c r="B68" s="9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22"/>
      <c r="W68" s="16"/>
    </row>
    <row r="69" spans="2:23" ht="15">
      <c r="B69" s="9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22"/>
      <c r="W69" s="16"/>
    </row>
    <row r="70" spans="2:23" ht="15">
      <c r="B70" s="9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22"/>
      <c r="W70" s="16"/>
    </row>
    <row r="71" spans="2:23" ht="15">
      <c r="B71" s="9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22"/>
      <c r="W71" s="16"/>
    </row>
    <row r="72" spans="2:23" ht="15">
      <c r="B72" s="9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22"/>
      <c r="W72" s="16"/>
    </row>
    <row r="73" spans="2:23" ht="15">
      <c r="B73" s="9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22"/>
      <c r="W73" s="16"/>
    </row>
    <row r="74" spans="2:23" ht="15">
      <c r="B74" s="9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22"/>
      <c r="W74" s="16"/>
    </row>
    <row r="75" spans="2:23" ht="15">
      <c r="B75" s="9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22"/>
      <c r="W75" s="16"/>
    </row>
    <row r="76" spans="2:23" ht="15">
      <c r="B76" s="9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22"/>
      <c r="W76" s="16"/>
    </row>
    <row r="77" spans="2:23" ht="15">
      <c r="B77" s="9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22"/>
      <c r="W77" s="16"/>
    </row>
    <row r="78" spans="2:23" ht="15">
      <c r="B78" s="9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22"/>
      <c r="W78" s="16"/>
    </row>
    <row r="79" spans="2:23" ht="15">
      <c r="B79" s="9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22"/>
      <c r="W79" s="16"/>
    </row>
    <row r="80" spans="2:23" ht="15">
      <c r="B80" s="9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22"/>
      <c r="W80" s="16"/>
    </row>
    <row r="81" spans="2:23" ht="15">
      <c r="B81" s="9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22"/>
      <c r="W81" s="16"/>
    </row>
    <row r="82" spans="2:23" ht="15" thickBot="1">
      <c r="B82" s="12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24"/>
      <c r="W82" s="17"/>
    </row>
    <row r="83" ht="15" thickTop="1"/>
    <row r="85" ht="15" thickBot="1"/>
    <row r="86" spans="2:23" ht="15" thickTop="1">
      <c r="B86" s="10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23"/>
      <c r="W86" s="15" t="s">
        <v>12</v>
      </c>
    </row>
    <row r="87" spans="2:23" ht="15">
      <c r="B87" s="9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22"/>
      <c r="W87" s="16"/>
    </row>
    <row r="88" spans="2:23" ht="15">
      <c r="B88" s="9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22"/>
      <c r="W88" s="16"/>
    </row>
    <row r="89" spans="2:23" ht="15">
      <c r="B89" s="9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22"/>
      <c r="W89" s="16"/>
    </row>
    <row r="90" spans="2:23" ht="15">
      <c r="B90" s="9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22"/>
      <c r="W90" s="16"/>
    </row>
    <row r="91" spans="2:23" ht="15">
      <c r="B91" s="9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22"/>
      <c r="W91" s="16"/>
    </row>
    <row r="92" spans="2:23" ht="15">
      <c r="B92" s="9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22"/>
      <c r="W92" s="16"/>
    </row>
    <row r="93" spans="2:23" ht="15">
      <c r="B93" s="9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22"/>
      <c r="W93" s="16"/>
    </row>
    <row r="94" spans="2:23" ht="15">
      <c r="B94" s="9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22"/>
      <c r="W94" s="16"/>
    </row>
    <row r="95" spans="2:23" ht="15">
      <c r="B95" s="9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22"/>
      <c r="W95" s="16"/>
    </row>
    <row r="96" spans="2:23" ht="15">
      <c r="B96" s="9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22"/>
      <c r="W96" s="16"/>
    </row>
    <row r="97" spans="2:23" ht="15">
      <c r="B97" s="9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22"/>
      <c r="W97" s="16"/>
    </row>
    <row r="98" spans="2:23" ht="15">
      <c r="B98" s="9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22"/>
      <c r="W98" s="16"/>
    </row>
    <row r="99" spans="2:23" ht="15">
      <c r="B99" s="9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22"/>
      <c r="W99" s="16"/>
    </row>
    <row r="100" spans="2:23" ht="15">
      <c r="B100" s="9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22"/>
      <c r="W100" s="16"/>
    </row>
    <row r="101" spans="2:23" ht="15">
      <c r="B101" s="9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22"/>
      <c r="W101" s="16"/>
    </row>
    <row r="102" spans="2:23" ht="15">
      <c r="B102" s="9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22"/>
      <c r="W102" s="16"/>
    </row>
    <row r="103" spans="2:23" ht="15">
      <c r="B103" s="9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22"/>
      <c r="W103" s="16"/>
    </row>
    <row r="104" spans="2:23" ht="15">
      <c r="B104" s="9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22"/>
      <c r="W104" s="16"/>
    </row>
    <row r="105" spans="2:23" ht="15">
      <c r="B105" s="9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22"/>
      <c r="W105" s="16"/>
    </row>
    <row r="106" spans="2:23" ht="15">
      <c r="B106" s="9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22"/>
      <c r="W106" s="16"/>
    </row>
    <row r="107" spans="2:23" ht="15">
      <c r="B107" s="9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22"/>
      <c r="W107" s="16"/>
    </row>
    <row r="108" spans="2:23" ht="15">
      <c r="B108" s="9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22"/>
      <c r="W108" s="16"/>
    </row>
    <row r="109" spans="2:23" ht="14.25">
      <c r="B109" s="9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22"/>
      <c r="W109" s="16"/>
    </row>
    <row r="110" spans="2:23" ht="15" thickBot="1">
      <c r="B110" s="12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24"/>
      <c r="W110" s="17"/>
    </row>
    <row r="111" ht="15" thickTop="1"/>
    <row r="113" ht="15" thickBot="1"/>
    <row r="114" spans="2:23" ht="15" thickTop="1">
      <c r="B114" s="10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23"/>
      <c r="W114" s="15" t="s">
        <v>13</v>
      </c>
    </row>
    <row r="115" spans="2:23" ht="15">
      <c r="B115" s="9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22"/>
      <c r="W115" s="16"/>
    </row>
    <row r="116" spans="2:23" ht="15">
      <c r="B116" s="9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22"/>
      <c r="W116" s="16"/>
    </row>
    <row r="117" spans="2:23" ht="15">
      <c r="B117" s="9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22"/>
      <c r="W117" s="16"/>
    </row>
    <row r="118" spans="2:23" ht="15">
      <c r="B118" s="9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22"/>
      <c r="W118" s="16"/>
    </row>
    <row r="119" spans="2:23" ht="15">
      <c r="B119" s="9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22"/>
      <c r="W119" s="16"/>
    </row>
    <row r="120" spans="2:23" ht="15">
      <c r="B120" s="9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22"/>
      <c r="W120" s="16"/>
    </row>
    <row r="121" spans="2:23" ht="15">
      <c r="B121" s="9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22"/>
      <c r="W121" s="16"/>
    </row>
    <row r="122" spans="2:23" ht="15">
      <c r="B122" s="9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22"/>
      <c r="W122" s="16"/>
    </row>
    <row r="123" spans="2:23" ht="15">
      <c r="B123" s="9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22"/>
      <c r="W123" s="16"/>
    </row>
    <row r="124" spans="2:23" ht="15">
      <c r="B124" s="9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22"/>
      <c r="W124" s="16"/>
    </row>
    <row r="125" spans="2:23" ht="15">
      <c r="B125" s="9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22"/>
      <c r="W125" s="16"/>
    </row>
    <row r="126" spans="2:23" ht="15">
      <c r="B126" s="9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22"/>
      <c r="W126" s="16"/>
    </row>
    <row r="127" spans="2:23" ht="15">
      <c r="B127" s="9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22"/>
      <c r="W127" s="16"/>
    </row>
    <row r="128" spans="2:23" ht="15">
      <c r="B128" s="9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22"/>
      <c r="W128" s="16"/>
    </row>
    <row r="129" spans="2:23" ht="15">
      <c r="B129" s="9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22"/>
      <c r="W129" s="16"/>
    </row>
    <row r="130" spans="2:23" ht="15">
      <c r="B130" s="9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22"/>
      <c r="W130" s="16"/>
    </row>
    <row r="131" spans="2:23" ht="15">
      <c r="B131" s="9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22"/>
      <c r="W131" s="16"/>
    </row>
    <row r="132" spans="2:23" ht="15">
      <c r="B132" s="9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22"/>
      <c r="W132" s="16"/>
    </row>
    <row r="133" spans="2:23" ht="15">
      <c r="B133" s="9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22"/>
      <c r="W133" s="16"/>
    </row>
    <row r="134" spans="2:23" ht="15">
      <c r="B134" s="9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22"/>
      <c r="W134" s="16"/>
    </row>
    <row r="135" spans="2:23" ht="15">
      <c r="B135" s="9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22"/>
      <c r="W135" s="16"/>
    </row>
    <row r="136" spans="2:23" ht="15">
      <c r="B136" s="9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22"/>
      <c r="W136" s="16"/>
    </row>
    <row r="137" spans="2:23" ht="14.25">
      <c r="B137" s="9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22"/>
      <c r="W137" s="16"/>
    </row>
    <row r="138" spans="2:23" ht="15" thickBot="1">
      <c r="B138" s="12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24"/>
      <c r="W138" s="17"/>
    </row>
    <row r="139" ht="15" thickTop="1"/>
    <row r="141" ht="15" thickBot="1"/>
    <row r="142" spans="2:23" ht="15.75" thickTop="1">
      <c r="B142" s="10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23"/>
      <c r="W142" s="15" t="s">
        <v>14</v>
      </c>
    </row>
    <row r="143" spans="2:23" ht="15">
      <c r="B143" s="9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22"/>
      <c r="W143" s="16"/>
    </row>
    <row r="144" spans="2:23" ht="15">
      <c r="B144" s="9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 t="s">
        <v>3</v>
      </c>
      <c r="T144" s="8"/>
      <c r="U144" s="8"/>
      <c r="V144" s="22"/>
      <c r="W144" s="16"/>
    </row>
    <row r="145" spans="2:23" ht="15">
      <c r="B145" s="9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 t="s">
        <v>7</v>
      </c>
      <c r="N145" s="8"/>
      <c r="O145" s="8"/>
      <c r="P145" s="8"/>
      <c r="Q145" s="8"/>
      <c r="R145" s="8"/>
      <c r="S145" s="8"/>
      <c r="T145" s="8"/>
      <c r="U145" s="8"/>
      <c r="V145" s="22"/>
      <c r="W145" s="16"/>
    </row>
    <row r="146" spans="2:23" ht="15">
      <c r="B146" s="9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22"/>
      <c r="W146" s="16"/>
    </row>
    <row r="147" spans="2:23" ht="15">
      <c r="B147" s="9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22"/>
      <c r="W147" s="16"/>
    </row>
    <row r="148" spans="2:23" ht="15">
      <c r="B148" s="9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22"/>
      <c r="W148" s="16"/>
    </row>
    <row r="149" spans="2:23" ht="15">
      <c r="B149" s="9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22"/>
      <c r="W149" s="16"/>
    </row>
    <row r="150" spans="2:23" ht="15">
      <c r="B150" s="9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22"/>
      <c r="W150" s="16"/>
    </row>
    <row r="151" spans="2:23" ht="15">
      <c r="B151" s="9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22"/>
      <c r="W151" s="16"/>
    </row>
    <row r="152" spans="2:23" ht="15">
      <c r="B152" s="9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22"/>
      <c r="W152" s="16"/>
    </row>
    <row r="153" spans="2:23" ht="15">
      <c r="B153" s="9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22"/>
      <c r="W153" s="16"/>
    </row>
    <row r="154" spans="2:23" ht="15">
      <c r="B154" s="9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22"/>
      <c r="W154" s="16"/>
    </row>
    <row r="155" spans="2:23" ht="15">
      <c r="B155" s="9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22"/>
      <c r="W155" s="16"/>
    </row>
    <row r="156" spans="2:23" ht="15">
      <c r="B156" s="9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22"/>
      <c r="W156" s="16"/>
    </row>
    <row r="157" spans="2:23" ht="15">
      <c r="B157" s="9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22"/>
      <c r="W157" s="16"/>
    </row>
    <row r="158" spans="2:23" ht="15">
      <c r="B158" s="9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22"/>
      <c r="W158" s="16"/>
    </row>
    <row r="159" spans="2:23" ht="15">
      <c r="B159" s="9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22"/>
      <c r="W159" s="16"/>
    </row>
    <row r="160" spans="2:23" ht="15">
      <c r="B160" s="9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22"/>
      <c r="W160" s="16"/>
    </row>
    <row r="161" spans="2:23" ht="15">
      <c r="B161" s="9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22"/>
      <c r="W161" s="16"/>
    </row>
    <row r="162" spans="2:23" ht="15">
      <c r="B162" s="9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22"/>
      <c r="W162" s="16"/>
    </row>
    <row r="163" spans="2:23" ht="15">
      <c r="B163" s="9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22"/>
      <c r="W163" s="16"/>
    </row>
    <row r="164" spans="2:23" ht="15">
      <c r="B164" s="9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22"/>
      <c r="W164" s="16"/>
    </row>
    <row r="165" spans="2:23" ht="15">
      <c r="B165" s="9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22"/>
      <c r="W165" s="16"/>
    </row>
    <row r="166" spans="2:23" ht="15" thickBot="1">
      <c r="B166" s="12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24"/>
      <c r="W166" s="17"/>
    </row>
    <row r="167" ht="15" thickTop="1"/>
    <row r="169" ht="15" thickBot="1"/>
    <row r="170" spans="2:23" ht="15" thickTop="1">
      <c r="B170" s="10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23"/>
      <c r="W170" s="15" t="s">
        <v>15</v>
      </c>
    </row>
    <row r="171" spans="2:23" ht="14.25">
      <c r="B171" s="9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22"/>
      <c r="W171" s="16"/>
    </row>
    <row r="172" spans="2:23" ht="15">
      <c r="B172" s="9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22"/>
      <c r="W172" s="16"/>
    </row>
    <row r="173" spans="2:23" ht="15">
      <c r="B173" s="9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22"/>
      <c r="W173" s="16"/>
    </row>
    <row r="174" spans="2:23" ht="15">
      <c r="B174" s="9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22"/>
      <c r="W174" s="16"/>
    </row>
    <row r="175" spans="2:23" ht="15">
      <c r="B175" s="9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22"/>
      <c r="W175" s="16"/>
    </row>
    <row r="176" spans="2:23" ht="15">
      <c r="B176" s="9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22"/>
      <c r="W176" s="16"/>
    </row>
    <row r="177" spans="2:23" ht="15">
      <c r="B177" s="9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22"/>
      <c r="W177" s="16"/>
    </row>
    <row r="178" spans="2:23" ht="15">
      <c r="B178" s="9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22"/>
      <c r="W178" s="16"/>
    </row>
    <row r="179" spans="2:23" ht="15">
      <c r="B179" s="9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22"/>
      <c r="W179" s="16"/>
    </row>
    <row r="180" spans="2:23" ht="15">
      <c r="B180" s="9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22"/>
      <c r="W180" s="16"/>
    </row>
    <row r="181" spans="2:23" ht="15">
      <c r="B181" s="9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22"/>
      <c r="W181" s="16"/>
    </row>
    <row r="182" spans="2:23" ht="15">
      <c r="B182" s="9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22"/>
      <c r="W182" s="16"/>
    </row>
    <row r="183" spans="2:23" ht="15">
      <c r="B183" s="9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22"/>
      <c r="W183" s="16"/>
    </row>
    <row r="184" spans="2:23" ht="15">
      <c r="B184" s="9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22"/>
      <c r="W184" s="16"/>
    </row>
    <row r="185" spans="2:23" ht="15">
      <c r="B185" s="9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22"/>
      <c r="W185" s="16"/>
    </row>
    <row r="186" spans="2:23" ht="15">
      <c r="B186" s="9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22"/>
      <c r="W186" s="16"/>
    </row>
    <row r="187" spans="2:23" ht="15">
      <c r="B187" s="9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22"/>
      <c r="W187" s="16"/>
    </row>
    <row r="188" spans="2:23" ht="15">
      <c r="B188" s="9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22"/>
      <c r="W188" s="16"/>
    </row>
    <row r="189" spans="2:23" ht="14.25">
      <c r="B189" s="9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22"/>
      <c r="W189" s="16"/>
    </row>
    <row r="190" spans="2:23" ht="14.25">
      <c r="B190" s="9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22"/>
      <c r="W190" s="16"/>
    </row>
    <row r="191" spans="2:23" ht="14.25">
      <c r="B191" s="9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22"/>
      <c r="W191" s="16"/>
    </row>
    <row r="192" spans="2:23" ht="14.25">
      <c r="B192" s="9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22"/>
      <c r="W192" s="16"/>
    </row>
    <row r="193" spans="2:23" ht="14.25">
      <c r="B193" s="9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22"/>
      <c r="W193" s="16"/>
    </row>
    <row r="194" spans="2:23" ht="15" thickBot="1">
      <c r="B194" s="12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24"/>
      <c r="W194" s="17"/>
    </row>
    <row r="195" ht="15" thickTop="1"/>
    <row r="197" ht="15" thickBot="1"/>
    <row r="198" spans="2:23" ht="15.75" thickTop="1">
      <c r="B198" s="10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23"/>
      <c r="W198" s="15" t="s">
        <v>16</v>
      </c>
    </row>
    <row r="199" spans="2:23" ht="15">
      <c r="B199" s="9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22"/>
      <c r="W199" s="16"/>
    </row>
    <row r="200" spans="2:23" ht="15">
      <c r="B200" s="9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22"/>
      <c r="W200" s="16"/>
    </row>
    <row r="201" spans="2:23" ht="15">
      <c r="B201" s="9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22"/>
      <c r="W201" s="16"/>
    </row>
    <row r="202" spans="2:23" ht="15">
      <c r="B202" s="9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22"/>
      <c r="W202" s="16"/>
    </row>
    <row r="203" spans="2:23" ht="15">
      <c r="B203" s="9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22"/>
      <c r="W203" s="16"/>
    </row>
    <row r="204" spans="2:23" ht="15">
      <c r="B204" s="9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22"/>
      <c r="W204" s="16"/>
    </row>
    <row r="205" spans="2:23" ht="15">
      <c r="B205" s="9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22"/>
      <c r="W205" s="16"/>
    </row>
    <row r="206" spans="2:23" ht="15">
      <c r="B206" s="9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22"/>
      <c r="W206" s="16"/>
    </row>
    <row r="207" spans="2:23" ht="15">
      <c r="B207" s="9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22"/>
      <c r="W207" s="16"/>
    </row>
    <row r="208" spans="2:23" ht="15">
      <c r="B208" s="9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22"/>
      <c r="W208" s="16"/>
    </row>
    <row r="209" spans="2:23" ht="15">
      <c r="B209" s="9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22"/>
      <c r="W209" s="16"/>
    </row>
    <row r="210" spans="2:23" ht="15">
      <c r="B210" s="9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22"/>
      <c r="W210" s="16"/>
    </row>
    <row r="211" spans="2:23" ht="15">
      <c r="B211" s="9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22"/>
      <c r="W211" s="16"/>
    </row>
    <row r="212" spans="2:23" ht="15">
      <c r="B212" s="9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22"/>
      <c r="W212" s="16"/>
    </row>
    <row r="213" spans="2:23" ht="15">
      <c r="B213" s="9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22"/>
      <c r="W213" s="16"/>
    </row>
    <row r="214" spans="2:23" ht="15">
      <c r="B214" s="9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22"/>
      <c r="W214" s="16"/>
    </row>
    <row r="215" spans="2:23" ht="15">
      <c r="B215" s="9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22"/>
      <c r="W215" s="16"/>
    </row>
    <row r="216" spans="2:23" ht="15">
      <c r="B216" s="9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22"/>
      <c r="W216" s="16"/>
    </row>
    <row r="217" spans="2:23" ht="15">
      <c r="B217" s="9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22"/>
      <c r="W217" s="16"/>
    </row>
    <row r="218" spans="2:23" ht="15">
      <c r="B218" s="9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22"/>
      <c r="W218" s="16"/>
    </row>
    <row r="219" spans="2:23" ht="15">
      <c r="B219" s="9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22"/>
      <c r="W219" s="16"/>
    </row>
    <row r="220" spans="2:23" ht="15">
      <c r="B220" s="9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22"/>
      <c r="W220" s="16"/>
    </row>
    <row r="221" spans="2:23" ht="15">
      <c r="B221" s="9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22"/>
      <c r="W221" s="16"/>
    </row>
    <row r="222" spans="2:23" ht="15" thickBot="1">
      <c r="B222" s="12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24"/>
      <c r="W222" s="17"/>
    </row>
    <row r="223" ht="15" thickTop="1"/>
    <row r="225" ht="15" thickBot="1"/>
    <row r="226" spans="2:23" ht="15" thickTop="1">
      <c r="B226" s="10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23"/>
      <c r="W226" s="15" t="s">
        <v>17</v>
      </c>
    </row>
    <row r="227" spans="2:23" ht="15">
      <c r="B227" s="9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22"/>
      <c r="W227" s="16"/>
    </row>
    <row r="228" spans="2:23" ht="15">
      <c r="B228" s="9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22"/>
      <c r="W228" s="16"/>
    </row>
    <row r="229" spans="2:23" ht="15">
      <c r="B229" s="9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22"/>
      <c r="W229" s="16"/>
    </row>
    <row r="230" spans="2:23" ht="15">
      <c r="B230" s="9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22"/>
      <c r="W230" s="16"/>
    </row>
    <row r="231" spans="2:23" ht="15">
      <c r="B231" s="9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22"/>
      <c r="W231" s="16"/>
    </row>
    <row r="232" spans="2:23" ht="15">
      <c r="B232" s="9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22"/>
      <c r="W232" s="16"/>
    </row>
    <row r="233" spans="2:23" ht="15">
      <c r="B233" s="9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22"/>
      <c r="W233" s="16"/>
    </row>
    <row r="234" spans="2:23" ht="15">
      <c r="B234" s="9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22"/>
      <c r="W234" s="16"/>
    </row>
    <row r="235" spans="2:23" ht="15">
      <c r="B235" s="9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22"/>
      <c r="W235" s="16"/>
    </row>
    <row r="236" spans="2:23" ht="15">
      <c r="B236" s="9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22"/>
      <c r="W236" s="16"/>
    </row>
    <row r="237" spans="2:23" ht="15">
      <c r="B237" s="9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22"/>
      <c r="W237" s="16"/>
    </row>
    <row r="238" spans="2:23" ht="15">
      <c r="B238" s="9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22"/>
      <c r="W238" s="16"/>
    </row>
    <row r="239" spans="2:23" ht="15">
      <c r="B239" s="9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22"/>
      <c r="W239" s="16"/>
    </row>
    <row r="240" spans="2:23" ht="15">
      <c r="B240" s="9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22"/>
      <c r="W240" s="16"/>
    </row>
    <row r="241" spans="2:23" ht="15">
      <c r="B241" s="9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22"/>
      <c r="W241" s="16"/>
    </row>
    <row r="242" spans="2:23" ht="15">
      <c r="B242" s="9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22"/>
      <c r="W242" s="16"/>
    </row>
    <row r="243" spans="2:23" ht="15">
      <c r="B243" s="9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22"/>
      <c r="W243" s="16"/>
    </row>
    <row r="244" spans="2:23" ht="15">
      <c r="B244" s="9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22"/>
      <c r="W244" s="16"/>
    </row>
    <row r="245" spans="2:23" ht="15">
      <c r="B245" s="9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22"/>
      <c r="W245" s="16"/>
    </row>
    <row r="246" spans="2:23" ht="15">
      <c r="B246" s="9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22"/>
      <c r="W246" s="16"/>
    </row>
    <row r="247" spans="2:23" ht="15">
      <c r="B247" s="9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22"/>
      <c r="W247" s="16"/>
    </row>
    <row r="248" spans="2:23" ht="15">
      <c r="B248" s="9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22"/>
      <c r="W248" s="16"/>
    </row>
    <row r="249" spans="2:23" ht="15">
      <c r="B249" s="9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22"/>
      <c r="W249" s="16"/>
    </row>
    <row r="250" spans="2:23" ht="15" thickBot="1">
      <c r="B250" s="12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24"/>
      <c r="W250" s="17"/>
    </row>
    <row r="251" ht="15" thickTop="1"/>
    <row r="253" ht="15" thickBot="1"/>
    <row r="254" spans="2:23" ht="15" thickTop="1">
      <c r="B254" s="10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23"/>
      <c r="W254" s="15" t="s">
        <v>8</v>
      </c>
    </row>
    <row r="255" spans="2:23" ht="14.25">
      <c r="B255" s="9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22"/>
      <c r="W255" s="16"/>
    </row>
    <row r="256" spans="2:23" ht="15">
      <c r="B256" s="9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22"/>
      <c r="W256" s="16"/>
    </row>
    <row r="257" spans="2:23" ht="15">
      <c r="B257" s="9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22"/>
      <c r="W257" s="16"/>
    </row>
    <row r="258" spans="2:23" ht="15">
      <c r="B258" s="9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22"/>
      <c r="W258" s="16"/>
    </row>
    <row r="259" spans="2:23" ht="15">
      <c r="B259" s="9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22"/>
      <c r="W259" s="16"/>
    </row>
    <row r="260" spans="2:23" ht="15">
      <c r="B260" s="9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22"/>
      <c r="W260" s="16"/>
    </row>
    <row r="261" spans="2:23" ht="15">
      <c r="B261" s="9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22"/>
      <c r="W261" s="16"/>
    </row>
    <row r="262" spans="2:23" ht="26.25">
      <c r="B262" s="9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26"/>
      <c r="U262" s="26"/>
      <c r="V262" s="22"/>
      <c r="W262" s="16"/>
    </row>
    <row r="263" spans="2:23" ht="26.25">
      <c r="B263" s="9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26"/>
      <c r="U263" s="26"/>
      <c r="V263" s="22"/>
      <c r="W263" s="16"/>
    </row>
    <row r="264" spans="2:23" ht="15">
      <c r="B264" s="9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22"/>
      <c r="W264" s="16"/>
    </row>
    <row r="265" spans="2:23" ht="15">
      <c r="B265" s="9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22"/>
      <c r="W265" s="16"/>
    </row>
    <row r="266" spans="2:23" ht="15">
      <c r="B266" s="9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22"/>
      <c r="W266" s="16"/>
    </row>
    <row r="267" spans="2:23" ht="15">
      <c r="B267" s="9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22"/>
      <c r="W267" s="16"/>
    </row>
    <row r="268" spans="2:23" ht="15">
      <c r="B268" s="9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22"/>
      <c r="W268" s="16"/>
    </row>
    <row r="269" spans="2:23" ht="15">
      <c r="B269" s="9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22"/>
      <c r="W269" s="16"/>
    </row>
    <row r="270" spans="2:23" ht="15">
      <c r="B270" s="9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22"/>
      <c r="W270" s="16"/>
    </row>
    <row r="271" spans="2:23" ht="15">
      <c r="B271" s="9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22"/>
      <c r="W271" s="16"/>
    </row>
    <row r="272" spans="2:23" ht="15">
      <c r="B272" s="9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22"/>
      <c r="W272" s="16"/>
    </row>
    <row r="273" spans="2:23" ht="15">
      <c r="B273" s="9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22"/>
      <c r="W273" s="16"/>
    </row>
    <row r="274" spans="2:23" ht="15">
      <c r="B274" s="9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22"/>
      <c r="W274" s="16"/>
    </row>
    <row r="275" spans="2:23" ht="15">
      <c r="B275" s="9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22"/>
      <c r="W275" s="16"/>
    </row>
    <row r="276" spans="2:23" ht="15">
      <c r="B276" s="9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22"/>
      <c r="W276" s="16"/>
    </row>
    <row r="277" spans="2:23" ht="15" thickBot="1">
      <c r="B277" s="12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24"/>
      <c r="W277" s="17"/>
    </row>
    <row r="278" ht="15" thickTop="1"/>
    <row r="279" ht="14.25">
      <c r="U279" t="s">
        <v>19</v>
      </c>
    </row>
    <row r="280" spans="22:23" ht="15" thickBot="1">
      <c r="V280"/>
      <c r="W280"/>
    </row>
    <row r="281" spans="3:23" ht="15" thickTop="1">
      <c r="C281" s="10"/>
      <c r="D281" s="11"/>
      <c r="E281" s="11"/>
      <c r="F281" s="11"/>
      <c r="G281" s="11" t="s">
        <v>3</v>
      </c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38"/>
    </row>
    <row r="282" spans="3:23" ht="14.25">
      <c r="C282" s="9"/>
      <c r="D282" s="8" t="s">
        <v>22</v>
      </c>
      <c r="E282" s="8"/>
      <c r="F282" s="8"/>
      <c r="G282" s="8"/>
      <c r="H282" s="8" t="s">
        <v>59</v>
      </c>
      <c r="I282" s="8"/>
      <c r="J282" s="8"/>
      <c r="K282" s="8"/>
      <c r="L282" s="8"/>
      <c r="M282" s="8"/>
      <c r="N282" s="8"/>
      <c r="O282" s="8"/>
      <c r="P282" s="8"/>
      <c r="Q282" s="8"/>
      <c r="R282" s="8" t="s">
        <v>31</v>
      </c>
      <c r="S282" s="8"/>
      <c r="T282" s="8"/>
      <c r="U282" s="8"/>
      <c r="V282" s="8"/>
      <c r="W282" s="39"/>
    </row>
    <row r="283" spans="3:23" ht="14.25">
      <c r="C283" s="9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 t="s">
        <v>24</v>
      </c>
      <c r="S283" s="8"/>
      <c r="T283" s="8"/>
      <c r="U283" s="8"/>
      <c r="V283" s="8"/>
      <c r="W283" s="39"/>
    </row>
    <row r="284" spans="3:23" ht="15">
      <c r="C284" s="9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 t="s">
        <v>25</v>
      </c>
      <c r="S284" s="8"/>
      <c r="T284" s="8"/>
      <c r="U284" s="8"/>
      <c r="V284" s="8"/>
      <c r="W284" s="39"/>
    </row>
    <row r="285" spans="3:23" ht="15">
      <c r="C285" s="9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 t="s">
        <v>26</v>
      </c>
      <c r="S285" s="8"/>
      <c r="T285" s="8"/>
      <c r="U285" s="8"/>
      <c r="V285" s="8"/>
      <c r="W285" s="39"/>
    </row>
    <row r="286" spans="3:23" ht="15">
      <c r="C286" s="9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41" t="s">
        <v>27</v>
      </c>
      <c r="S286" s="8"/>
      <c r="T286" s="8" t="s">
        <v>29</v>
      </c>
      <c r="U286" s="8"/>
      <c r="V286" s="8"/>
      <c r="W286" s="39"/>
    </row>
    <row r="287" spans="3:23" ht="15">
      <c r="C287" s="9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41" t="s">
        <v>30</v>
      </c>
      <c r="S287" s="8"/>
      <c r="T287" s="8"/>
      <c r="U287" s="8"/>
      <c r="V287" s="8"/>
      <c r="W287" s="39"/>
    </row>
    <row r="288" spans="3:23" ht="15">
      <c r="C288" s="9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39"/>
    </row>
    <row r="289" spans="3:23" ht="15">
      <c r="C289" s="9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42" t="s">
        <v>28</v>
      </c>
      <c r="S289" s="8" t="s">
        <v>32</v>
      </c>
      <c r="T289" s="8"/>
      <c r="U289" s="8"/>
      <c r="V289" s="8"/>
      <c r="W289" s="39"/>
    </row>
    <row r="290" spans="3:23" ht="15">
      <c r="C290" s="9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39"/>
    </row>
    <row r="291" spans="3:23" ht="15">
      <c r="C291" s="9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39"/>
    </row>
    <row r="292" spans="3:23" ht="15">
      <c r="C292" s="9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39"/>
    </row>
    <row r="293" spans="3:23" ht="15" thickBot="1">
      <c r="C293" s="9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39"/>
    </row>
    <row r="294" spans="3:23" ht="15.75" thickTop="1">
      <c r="C294" s="9"/>
      <c r="D294" s="2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30"/>
      <c r="V294" s="8"/>
      <c r="W294" s="39"/>
    </row>
    <row r="295" spans="3:23" ht="21">
      <c r="C295" s="9"/>
      <c r="D295" s="31" t="s">
        <v>20</v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3"/>
      <c r="T295" s="33"/>
      <c r="U295" s="34" t="s">
        <v>21</v>
      </c>
      <c r="V295" s="8"/>
      <c r="W295" s="39"/>
    </row>
    <row r="296" spans="3:23" ht="15.75" thickBot="1">
      <c r="C296" s="9"/>
      <c r="D296" s="35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7"/>
      <c r="V296" s="8"/>
      <c r="W296" s="39"/>
    </row>
    <row r="297" spans="3:23" ht="15" thickTop="1">
      <c r="C297" s="9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39"/>
    </row>
    <row r="298" spans="3:23" ht="15">
      <c r="C298" s="9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39"/>
    </row>
    <row r="299" spans="3:23" ht="15">
      <c r="C299" s="9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39"/>
    </row>
    <row r="300" spans="3:23" ht="15">
      <c r="C300" s="9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39"/>
    </row>
    <row r="301" spans="3:23" ht="15">
      <c r="C301" s="9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39"/>
    </row>
    <row r="302" spans="3:23" ht="15">
      <c r="C302" s="9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39"/>
    </row>
    <row r="303" spans="3:23" ht="15">
      <c r="C303" s="9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39"/>
    </row>
    <row r="304" spans="3:23" ht="15">
      <c r="C304" s="9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39"/>
    </row>
    <row r="305" spans="3:23" ht="15" thickBot="1">
      <c r="C305" s="12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40"/>
    </row>
    <row r="306" spans="22:23" ht="15" thickTop="1">
      <c r="V306"/>
      <c r="W306"/>
    </row>
  </sheetData>
  <sheetProtection/>
  <printOptions/>
  <pageMargins left="0.7" right="0.7" top="0.75" bottom="0.75" header="0.3" footer="0.3"/>
  <pageSetup horizontalDpi="600" verticalDpi="600" orientation="portrait" r:id="rId26"/>
  <drawing r:id="rId25"/>
  <legacyDrawing r:id="rId24"/>
  <oleObjects>
    <oleObject progId="Equation.3" shapeId="7807120" r:id="rId1"/>
    <oleObject progId="Equation.3" shapeId="7807119" r:id="rId2"/>
    <oleObject progId="Equation.3" shapeId="7807118" r:id="rId3"/>
    <oleObject progId="Equation.3" shapeId="7807117" r:id="rId4"/>
    <oleObject progId="Equation.3" shapeId="7807116" r:id="rId5"/>
    <oleObject progId="Equation.3" shapeId="7807115" r:id="rId6"/>
    <oleObject progId="Equation.3" shapeId="7807114" r:id="rId7"/>
    <oleObject progId="Equation.3" shapeId="7807113" r:id="rId8"/>
    <oleObject progId="Equation.3" shapeId="7807112" r:id="rId9"/>
    <oleObject progId="Equation.3" shapeId="7807111" r:id="rId10"/>
    <oleObject progId="Equation.3" shapeId="7807110" r:id="rId11"/>
    <oleObject progId="Equation.3" shapeId="7807109" r:id="rId12"/>
    <oleObject progId="Equation.3" shapeId="7807108" r:id="rId13"/>
    <oleObject progId="Equation.3" shapeId="7807107" r:id="rId14"/>
    <oleObject progId="Equation.3" shapeId="7807106" r:id="rId15"/>
    <oleObject progId="Equation.3" shapeId="7807105" r:id="rId16"/>
    <oleObject progId="Equation.3" shapeId="7807104" r:id="rId17"/>
    <oleObject progId="Equation.3" shapeId="7807103" r:id="rId18"/>
    <oleObject progId="Equation.3" shapeId="7807102" r:id="rId19"/>
    <oleObject progId="Equation.3" shapeId="7807101" r:id="rId20"/>
    <oleObject progId="Equation.3" shapeId="7807100" r:id="rId21"/>
    <oleObject progId="Equation.3" shapeId="7807099" r:id="rId22"/>
    <oleObject progId="Equation.3" shapeId="7807098" r:id="rId23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B1:U241"/>
  <sheetViews>
    <sheetView showGridLines="0" zoomScalePageLayoutView="0" workbookViewId="0" topLeftCell="A1">
      <selection activeCell="E29" sqref="E29"/>
    </sheetView>
  </sheetViews>
  <sheetFormatPr defaultColWidth="11.57421875" defaultRowHeight="15"/>
  <cols>
    <col min="1" max="1" width="2.8515625" style="0" customWidth="1"/>
    <col min="2" max="2" width="4.00390625" style="0" customWidth="1"/>
    <col min="3" max="3" width="11.57421875" style="0" customWidth="1"/>
    <col min="4" max="4" width="11.8515625" style="0" bestFit="1" customWidth="1"/>
    <col min="5" max="6" width="11.57421875" style="0" customWidth="1"/>
    <col min="7" max="7" width="9.57421875" style="0" customWidth="1"/>
    <col min="8" max="8" width="11.57421875" style="0" customWidth="1"/>
    <col min="9" max="9" width="11.8515625" style="0" bestFit="1" customWidth="1"/>
    <col min="10" max="11" width="11.57421875" style="0" customWidth="1"/>
    <col min="12" max="12" width="5.421875" style="0" customWidth="1"/>
    <col min="13" max="15" width="11.57421875" style="0" customWidth="1"/>
    <col min="16" max="16" width="11.7109375" style="0" customWidth="1"/>
    <col min="17" max="19" width="11.57421875" style="0" customWidth="1"/>
    <col min="20" max="20" width="6.8515625" style="104" customWidth="1"/>
    <col min="21" max="21" width="6.8515625" style="0" customWidth="1"/>
  </cols>
  <sheetData>
    <row r="1" ht="15" thickBot="1">
      <c r="T1" s="46" t="s">
        <v>60</v>
      </c>
    </row>
    <row r="2" spans="2:20" ht="15" thickTop="1">
      <c r="B2" s="10"/>
      <c r="C2" s="11"/>
      <c r="D2" s="11"/>
      <c r="E2" s="11"/>
      <c r="F2" s="47" t="s">
        <v>3</v>
      </c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48" t="s">
        <v>61</v>
      </c>
    </row>
    <row r="3" spans="2:20" ht="13.5" customHeight="1">
      <c r="B3" s="9"/>
      <c r="C3" s="49" t="s">
        <v>62</v>
      </c>
      <c r="D3" s="8"/>
      <c r="E3" s="8"/>
      <c r="F3" s="8"/>
      <c r="G3" s="50" t="s">
        <v>63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51"/>
    </row>
    <row r="4" spans="2:20" ht="4.5" customHeight="1">
      <c r="B4" s="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51"/>
    </row>
    <row r="5" spans="2:20" ht="14.25">
      <c r="B5" s="9"/>
      <c r="C5" s="44" t="s">
        <v>64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51"/>
    </row>
    <row r="6" spans="2:20" ht="14.25">
      <c r="B6" s="9"/>
      <c r="C6" s="44" t="s">
        <v>65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51"/>
    </row>
    <row r="7" spans="2:20" ht="14.25">
      <c r="B7" s="9"/>
      <c r="C7" s="50" t="s">
        <v>66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51"/>
    </row>
    <row r="8" spans="2:20" ht="9.75" customHeight="1">
      <c r="B8" s="9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51"/>
    </row>
    <row r="9" spans="2:20" ht="14.25">
      <c r="B9" s="9"/>
      <c r="C9" s="52" t="s">
        <v>267</v>
      </c>
      <c r="D9" s="53"/>
      <c r="E9" s="53"/>
      <c r="F9" s="54"/>
      <c r="G9" s="8"/>
      <c r="H9" s="55" t="s">
        <v>67</v>
      </c>
      <c r="I9" s="8"/>
      <c r="J9" s="8"/>
      <c r="K9" s="8"/>
      <c r="L9" s="55" t="s">
        <v>68</v>
      </c>
      <c r="M9" s="8"/>
      <c r="N9" s="8"/>
      <c r="O9" s="8"/>
      <c r="P9" s="8"/>
      <c r="Q9" s="56" t="s">
        <v>69</v>
      </c>
      <c r="R9" s="8"/>
      <c r="S9" s="57" t="s">
        <v>70</v>
      </c>
      <c r="T9" s="51"/>
    </row>
    <row r="10" spans="2:20" ht="15">
      <c r="B10" s="9"/>
      <c r="C10" s="58"/>
      <c r="D10" s="8"/>
      <c r="E10" s="8"/>
      <c r="F10" s="59"/>
      <c r="G10" s="8"/>
      <c r="H10" s="50" t="s">
        <v>71</v>
      </c>
      <c r="I10" s="8"/>
      <c r="J10" s="8"/>
      <c r="K10" s="8"/>
      <c r="L10" s="50" t="s">
        <v>72</v>
      </c>
      <c r="M10" s="8"/>
      <c r="O10" s="8"/>
      <c r="P10" s="8"/>
      <c r="Q10" s="60" t="s">
        <v>73</v>
      </c>
      <c r="R10" s="61" t="s">
        <v>74</v>
      </c>
      <c r="S10" s="8"/>
      <c r="T10" s="51"/>
    </row>
    <row r="11" spans="2:20" ht="14.25">
      <c r="B11" s="9"/>
      <c r="C11" s="58" t="s">
        <v>75</v>
      </c>
      <c r="D11" s="62" t="s">
        <v>76</v>
      </c>
      <c r="E11" s="62"/>
      <c r="F11" s="59"/>
      <c r="G11" s="8"/>
      <c r="H11" s="50" t="s">
        <v>77</v>
      </c>
      <c r="I11" s="8"/>
      <c r="J11" s="8"/>
      <c r="K11" s="8"/>
      <c r="L11" s="50" t="s">
        <v>78</v>
      </c>
      <c r="M11" s="8"/>
      <c r="O11" s="8"/>
      <c r="P11" s="8"/>
      <c r="Q11" s="60" t="s">
        <v>79</v>
      </c>
      <c r="R11" s="8"/>
      <c r="S11" s="8"/>
      <c r="T11" s="51"/>
    </row>
    <row r="12" spans="2:20" ht="15">
      <c r="B12" s="9"/>
      <c r="C12" s="63" t="s">
        <v>80</v>
      </c>
      <c r="D12" s="64">
        <v>0.15</v>
      </c>
      <c r="E12" s="65" t="s">
        <v>81</v>
      </c>
      <c r="F12" s="59"/>
      <c r="G12" s="8"/>
      <c r="H12" s="50" t="s">
        <v>82</v>
      </c>
      <c r="I12" s="8"/>
      <c r="J12" s="8"/>
      <c r="K12" s="8"/>
      <c r="L12" s="8" t="s">
        <v>83</v>
      </c>
      <c r="M12" s="66">
        <v>400</v>
      </c>
      <c r="N12" s="44" t="s">
        <v>84</v>
      </c>
      <c r="O12" s="8"/>
      <c r="P12" s="8"/>
      <c r="Q12" s="60" t="s">
        <v>73</v>
      </c>
      <c r="R12" s="8" t="s">
        <v>85</v>
      </c>
      <c r="S12" s="8"/>
      <c r="T12" s="51"/>
    </row>
    <row r="13" spans="2:20" ht="15">
      <c r="B13" s="9"/>
      <c r="C13" s="63" t="s">
        <v>86</v>
      </c>
      <c r="D13" s="67">
        <v>0.05</v>
      </c>
      <c r="E13" s="65" t="s">
        <v>87</v>
      </c>
      <c r="F13" s="59"/>
      <c r="G13" s="8"/>
      <c r="H13" s="50" t="s">
        <v>88</v>
      </c>
      <c r="I13" s="8"/>
      <c r="J13" s="8"/>
      <c r="K13" s="8"/>
      <c r="L13" s="50" t="s">
        <v>89</v>
      </c>
      <c r="M13" s="8"/>
      <c r="O13" s="50" t="s">
        <v>3</v>
      </c>
      <c r="P13" s="8"/>
      <c r="Q13" s="50" t="s">
        <v>90</v>
      </c>
      <c r="R13" s="8"/>
      <c r="S13" s="8"/>
      <c r="T13" s="51"/>
    </row>
    <row r="14" spans="2:20" ht="15">
      <c r="B14" s="9"/>
      <c r="C14" s="68" t="s">
        <v>91</v>
      </c>
      <c r="D14" s="64">
        <v>500</v>
      </c>
      <c r="E14" s="69" t="s">
        <v>84</v>
      </c>
      <c r="F14" s="70"/>
      <c r="G14" s="8"/>
      <c r="H14" s="50" t="s">
        <v>92</v>
      </c>
      <c r="I14" s="8"/>
      <c r="J14" s="8"/>
      <c r="K14" s="8"/>
      <c r="L14" s="66" t="s">
        <v>93</v>
      </c>
      <c r="M14" s="66">
        <v>186</v>
      </c>
      <c r="N14" s="8" t="s">
        <v>94</v>
      </c>
      <c r="O14" s="8"/>
      <c r="P14" s="8"/>
      <c r="Q14" s="57" t="s">
        <v>95</v>
      </c>
      <c r="R14" s="50" t="s">
        <v>96</v>
      </c>
      <c r="S14" s="8"/>
      <c r="T14" s="51"/>
    </row>
    <row r="15" spans="2:20" ht="14.25">
      <c r="B15" s="9"/>
      <c r="C15" s="68" t="s">
        <v>97</v>
      </c>
      <c r="D15" s="64">
        <v>300</v>
      </c>
      <c r="E15" s="69" t="s">
        <v>84</v>
      </c>
      <c r="F15" s="70"/>
      <c r="G15" s="8"/>
      <c r="H15" s="50" t="s">
        <v>98</v>
      </c>
      <c r="I15" s="8"/>
      <c r="J15" s="8"/>
      <c r="K15" s="8"/>
      <c r="L15" s="8"/>
      <c r="P15" s="8"/>
      <c r="Q15" s="8"/>
      <c r="R15" s="8"/>
      <c r="S15" s="8"/>
      <c r="T15" s="51"/>
    </row>
    <row r="16" spans="2:20" ht="14.25">
      <c r="B16" s="9"/>
      <c r="C16" s="68" t="s">
        <v>99</v>
      </c>
      <c r="D16" s="64">
        <v>50</v>
      </c>
      <c r="E16" s="69" t="s">
        <v>100</v>
      </c>
      <c r="F16" s="70"/>
      <c r="G16" s="8"/>
      <c r="H16" s="50" t="s">
        <v>101</v>
      </c>
      <c r="I16" s="8"/>
      <c r="J16" s="8"/>
      <c r="K16" s="8"/>
      <c r="L16" s="8"/>
      <c r="M16" s="8"/>
      <c r="N16" s="8"/>
      <c r="O16" s="8"/>
      <c r="P16" s="8"/>
      <c r="Q16" s="66" t="s">
        <v>99</v>
      </c>
      <c r="R16" s="66">
        <f>D16</f>
        <v>50</v>
      </c>
      <c r="S16" s="8" t="s">
        <v>100</v>
      </c>
      <c r="T16" s="51"/>
    </row>
    <row r="17" spans="2:20" ht="14.25">
      <c r="B17" s="9"/>
      <c r="C17" s="58" t="s">
        <v>266</v>
      </c>
      <c r="D17" s="8"/>
      <c r="E17" s="69"/>
      <c r="F17" s="70"/>
      <c r="G17" s="8"/>
      <c r="H17" s="50" t="s">
        <v>103</v>
      </c>
      <c r="I17" s="8"/>
      <c r="J17" s="8"/>
      <c r="K17" s="8"/>
      <c r="L17" s="8"/>
      <c r="M17" s="8"/>
      <c r="N17" s="71" t="s">
        <v>3</v>
      </c>
      <c r="O17" s="8"/>
      <c r="P17" s="8"/>
      <c r="Q17" s="44" t="s">
        <v>104</v>
      </c>
      <c r="T17" s="51"/>
    </row>
    <row r="18" spans="2:20" ht="15.75">
      <c r="B18" s="9"/>
      <c r="C18" s="68" t="s">
        <v>105</v>
      </c>
      <c r="D18" s="64">
        <v>0.006</v>
      </c>
      <c r="E18" s="65" t="s">
        <v>106</v>
      </c>
      <c r="F18" s="59"/>
      <c r="G18" s="8"/>
      <c r="K18" s="8"/>
      <c r="L18" s="55" t="s">
        <v>107</v>
      </c>
      <c r="M18" s="8"/>
      <c r="N18" s="8"/>
      <c r="O18" s="8"/>
      <c r="P18" s="8"/>
      <c r="Q18" s="57" t="s">
        <v>108</v>
      </c>
      <c r="R18" s="57" t="s">
        <v>109</v>
      </c>
      <c r="S18" s="8"/>
      <c r="T18" s="51"/>
    </row>
    <row r="19" spans="2:20" ht="15.75">
      <c r="B19" s="9"/>
      <c r="C19" s="63" t="s">
        <v>110</v>
      </c>
      <c r="D19" s="67">
        <v>0.02</v>
      </c>
      <c r="E19" s="65" t="s">
        <v>111</v>
      </c>
      <c r="F19" s="59"/>
      <c r="G19" s="8"/>
      <c r="H19" s="8"/>
      <c r="I19" s="8"/>
      <c r="J19" s="8"/>
      <c r="K19" s="8"/>
      <c r="L19" s="8"/>
      <c r="M19" s="8"/>
      <c r="N19" s="8"/>
      <c r="O19" s="8"/>
      <c r="P19" s="8"/>
      <c r="Q19" s="57" t="s">
        <v>108</v>
      </c>
      <c r="R19" s="72">
        <f>D27+D18/2</f>
        <v>0.048</v>
      </c>
      <c r="S19" s="8" t="s">
        <v>112</v>
      </c>
      <c r="T19" s="51"/>
    </row>
    <row r="20" spans="2:20" ht="15">
      <c r="B20" s="9"/>
      <c r="C20" s="68" t="s">
        <v>113</v>
      </c>
      <c r="D20" s="73">
        <v>5</v>
      </c>
      <c r="E20" s="65" t="s">
        <v>114</v>
      </c>
      <c r="F20" s="59"/>
      <c r="G20" s="8"/>
      <c r="H20" s="8"/>
      <c r="I20" s="8"/>
      <c r="J20" s="8"/>
      <c r="K20" s="8"/>
      <c r="L20" s="50" t="s">
        <v>115</v>
      </c>
      <c r="M20" s="8"/>
      <c r="N20" s="8"/>
      <c r="O20" s="8"/>
      <c r="P20" s="8"/>
      <c r="T20" s="51"/>
    </row>
    <row r="21" spans="2:20" ht="15.75">
      <c r="B21" s="9"/>
      <c r="C21" s="58"/>
      <c r="D21" s="8"/>
      <c r="E21" s="8"/>
      <c r="F21" s="59"/>
      <c r="G21" s="8"/>
      <c r="H21" s="8"/>
      <c r="I21" s="8"/>
      <c r="J21" s="8"/>
      <c r="K21" s="8"/>
      <c r="L21" s="66" t="s">
        <v>116</v>
      </c>
      <c r="M21" s="66" t="s">
        <v>117</v>
      </c>
      <c r="N21" s="8"/>
      <c r="O21" s="8"/>
      <c r="P21" s="8"/>
      <c r="Q21" s="57" t="s">
        <v>118</v>
      </c>
      <c r="R21" s="66">
        <f>D24</f>
        <v>0.025</v>
      </c>
      <c r="S21" s="8" t="s">
        <v>112</v>
      </c>
      <c r="T21" s="51"/>
    </row>
    <row r="22" spans="2:20" ht="15">
      <c r="B22" s="9"/>
      <c r="C22" s="74" t="s">
        <v>119</v>
      </c>
      <c r="F22" s="59"/>
      <c r="G22" s="8"/>
      <c r="H22" s="8"/>
      <c r="I22" s="8"/>
      <c r="J22" s="8"/>
      <c r="K22" s="8"/>
      <c r="L22" s="50" t="s">
        <v>120</v>
      </c>
      <c r="M22" s="8"/>
      <c r="N22" s="8"/>
      <c r="O22" s="8"/>
      <c r="P22" s="8"/>
      <c r="Q22" s="66" t="s">
        <v>91</v>
      </c>
      <c r="R22" s="66">
        <f>D14</f>
        <v>500</v>
      </c>
      <c r="S22" s="8" t="s">
        <v>84</v>
      </c>
      <c r="T22" s="51"/>
    </row>
    <row r="23" spans="2:20" ht="15.75">
      <c r="B23" s="9"/>
      <c r="C23" s="63" t="s">
        <v>121</v>
      </c>
      <c r="D23" s="43" t="s">
        <v>122</v>
      </c>
      <c r="F23" s="59"/>
      <c r="G23" s="8"/>
      <c r="H23" s="8"/>
      <c r="I23" s="8"/>
      <c r="J23" s="8"/>
      <c r="K23" s="8"/>
      <c r="L23" s="66" t="s">
        <v>123</v>
      </c>
      <c r="M23" s="8" t="s">
        <v>124</v>
      </c>
      <c r="N23" s="8"/>
      <c r="O23" s="8" t="s">
        <v>125</v>
      </c>
      <c r="P23" s="8"/>
      <c r="Q23" s="66" t="s">
        <v>97</v>
      </c>
      <c r="R23" s="66">
        <f>D15</f>
        <v>300</v>
      </c>
      <c r="S23" s="8" t="s">
        <v>84</v>
      </c>
      <c r="T23" s="51"/>
    </row>
    <row r="24" spans="2:20" ht="15.75">
      <c r="B24" s="9"/>
      <c r="C24" s="63" t="s">
        <v>121</v>
      </c>
      <c r="D24" s="66">
        <f>D13/2</f>
        <v>0.025</v>
      </c>
      <c r="E24" s="50" t="s">
        <v>112</v>
      </c>
      <c r="F24" s="59"/>
      <c r="G24" s="8"/>
      <c r="H24" s="8"/>
      <c r="I24" s="8"/>
      <c r="J24" s="8"/>
      <c r="K24" s="8"/>
      <c r="L24" s="8" t="s">
        <v>126</v>
      </c>
      <c r="M24" s="8"/>
      <c r="N24" s="8"/>
      <c r="O24" s="8"/>
      <c r="P24" s="8"/>
      <c r="Q24" s="66" t="s">
        <v>127</v>
      </c>
      <c r="R24" s="66" t="s">
        <v>128</v>
      </c>
      <c r="S24" s="8"/>
      <c r="T24" s="51"/>
    </row>
    <row r="25" spans="2:20" ht="15.75">
      <c r="B25" s="9"/>
      <c r="C25" s="75" t="s">
        <v>129</v>
      </c>
      <c r="F25" s="8"/>
      <c r="G25" s="8"/>
      <c r="H25" s="8"/>
      <c r="I25" s="8"/>
      <c r="J25" s="8"/>
      <c r="K25" s="8"/>
      <c r="L25" s="66" t="s">
        <v>130</v>
      </c>
      <c r="M25" s="50" t="s">
        <v>131</v>
      </c>
      <c r="N25" s="8"/>
      <c r="O25" s="8"/>
      <c r="P25" s="8"/>
      <c r="Q25" s="66" t="s">
        <v>127</v>
      </c>
      <c r="R25" s="66">
        <f>R22-R23</f>
        <v>200</v>
      </c>
      <c r="S25" s="8"/>
      <c r="T25" s="51"/>
    </row>
    <row r="26" spans="2:20" ht="15.75">
      <c r="B26" s="9"/>
      <c r="C26" s="63" t="s">
        <v>132</v>
      </c>
      <c r="D26" s="57" t="s">
        <v>133</v>
      </c>
      <c r="E26" s="8"/>
      <c r="H26" s="8"/>
      <c r="I26" s="8"/>
      <c r="J26" s="8"/>
      <c r="K26" s="8"/>
      <c r="L26" s="66" t="s">
        <v>134</v>
      </c>
      <c r="M26" s="50" t="s">
        <v>135</v>
      </c>
      <c r="N26" s="8"/>
      <c r="O26" s="8"/>
      <c r="P26" s="8"/>
      <c r="Q26" s="50" t="s">
        <v>90</v>
      </c>
      <c r="R26" s="66"/>
      <c r="S26" s="8"/>
      <c r="T26" s="51"/>
    </row>
    <row r="27" spans="2:20" ht="12" customHeight="1">
      <c r="B27" s="9"/>
      <c r="C27" s="63" t="s">
        <v>132</v>
      </c>
      <c r="D27" s="76">
        <f>D24+D19</f>
        <v>0.045</v>
      </c>
      <c r="E27" s="50" t="s">
        <v>112</v>
      </c>
      <c r="H27" s="8"/>
      <c r="I27" s="8"/>
      <c r="J27" s="8"/>
      <c r="K27" s="8"/>
      <c r="L27" s="66" t="s">
        <v>136</v>
      </c>
      <c r="M27" s="50" t="s">
        <v>137</v>
      </c>
      <c r="N27" s="8"/>
      <c r="O27" s="8"/>
      <c r="P27" s="8"/>
      <c r="Q27" s="57" t="s">
        <v>95</v>
      </c>
      <c r="R27" s="77">
        <f>2*PI()*(R19^2-D24^2)</f>
        <v>0.010549468130754525</v>
      </c>
      <c r="S27" s="8" t="s">
        <v>138</v>
      </c>
      <c r="T27" s="51"/>
    </row>
    <row r="28" spans="2:21" ht="12" customHeight="1" thickBot="1">
      <c r="B28" s="12"/>
      <c r="C28" s="13"/>
      <c r="D28" s="78"/>
      <c r="E28" s="78"/>
      <c r="F28" s="78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79"/>
      <c r="U28" s="8"/>
    </row>
    <row r="29" spans="2:21" ht="12" customHeight="1" thickTop="1">
      <c r="B29" s="8"/>
      <c r="C29" s="8"/>
      <c r="D29" s="41"/>
      <c r="E29" s="41"/>
      <c r="F29" s="41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0"/>
      <c r="U29" s="8"/>
    </row>
    <row r="30" spans="2:21" ht="12" customHeight="1" thickBot="1">
      <c r="B30" s="8"/>
      <c r="C30" s="8"/>
      <c r="D30" s="41"/>
      <c r="E30" s="41"/>
      <c r="F30" s="41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0"/>
      <c r="U30" s="8"/>
    </row>
    <row r="31" spans="2:20" ht="15" thickTop="1">
      <c r="B31" s="10"/>
      <c r="C31" s="11"/>
      <c r="D31" s="81"/>
      <c r="E31" s="81"/>
      <c r="F31" s="8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48" t="s">
        <v>139</v>
      </c>
    </row>
    <row r="32" spans="2:20" ht="15.75">
      <c r="B32" s="9"/>
      <c r="C32" s="44" t="s">
        <v>140</v>
      </c>
      <c r="D32" s="8"/>
      <c r="E32" s="8"/>
      <c r="G32" s="57" t="s">
        <v>171</v>
      </c>
      <c r="J32" s="80"/>
      <c r="N32" s="8"/>
      <c r="T32" s="51"/>
    </row>
    <row r="33" spans="2:20" ht="15.75">
      <c r="B33" s="9"/>
      <c r="C33" s="65" t="s">
        <v>144</v>
      </c>
      <c r="D33" s="8"/>
      <c r="E33" s="8"/>
      <c r="G33" s="57" t="s">
        <v>121</v>
      </c>
      <c r="H33" s="27">
        <f>D24</f>
        <v>0.025</v>
      </c>
      <c r="I33" s="44" t="s">
        <v>112</v>
      </c>
      <c r="J33" s="80"/>
      <c r="N33" s="8"/>
      <c r="O33" s="44" t="s">
        <v>142</v>
      </c>
      <c r="R33" s="8"/>
      <c r="T33" s="51"/>
    </row>
    <row r="34" spans="2:20" ht="15.75">
      <c r="B34" s="9"/>
      <c r="C34" s="57" t="s">
        <v>148</v>
      </c>
      <c r="D34" s="66" t="s">
        <v>149</v>
      </c>
      <c r="E34" s="8"/>
      <c r="G34" s="57" t="s">
        <v>172</v>
      </c>
      <c r="H34" s="66">
        <f>D48/H33</f>
        <v>1.92</v>
      </c>
      <c r="I34" s="50" t="s">
        <v>170</v>
      </c>
      <c r="J34" s="80"/>
      <c r="N34" s="8"/>
      <c r="O34" s="57" t="s">
        <v>86</v>
      </c>
      <c r="P34" s="42">
        <v>0.05</v>
      </c>
      <c r="Q34" s="65" t="s">
        <v>146</v>
      </c>
      <c r="R34" s="8"/>
      <c r="T34" s="51"/>
    </row>
    <row r="35" spans="2:20" ht="15.75">
      <c r="B35" s="9"/>
      <c r="C35" s="43" t="s">
        <v>95</v>
      </c>
      <c r="D35" s="84">
        <f>R27</f>
        <v>0.010549468130754525</v>
      </c>
      <c r="E35" s="44" t="s">
        <v>138</v>
      </c>
      <c r="J35" s="80"/>
      <c r="N35" s="8"/>
      <c r="O35" s="57" t="s">
        <v>110</v>
      </c>
      <c r="P35" s="83">
        <v>0.02</v>
      </c>
      <c r="Q35" s="65" t="s">
        <v>111</v>
      </c>
      <c r="R35" s="8"/>
      <c r="T35" s="51"/>
    </row>
    <row r="36" spans="2:20" ht="15">
      <c r="B36" s="9"/>
      <c r="C36" s="43" t="s">
        <v>113</v>
      </c>
      <c r="D36" s="87">
        <f>D20</f>
        <v>5</v>
      </c>
      <c r="E36" s="44" t="s">
        <v>153</v>
      </c>
      <c r="G36" s="100" t="s">
        <v>173</v>
      </c>
      <c r="J36" s="80"/>
      <c r="N36" s="8"/>
      <c r="O36" s="66" t="s">
        <v>105</v>
      </c>
      <c r="P36" s="42">
        <v>0.006</v>
      </c>
      <c r="Q36" s="65" t="s">
        <v>106</v>
      </c>
      <c r="R36" s="8"/>
      <c r="T36" s="51"/>
    </row>
    <row r="37" spans="2:20" ht="15.75">
      <c r="B37" s="9"/>
      <c r="C37" s="57" t="s">
        <v>148</v>
      </c>
      <c r="D37" s="90">
        <f>D35*D20</f>
        <v>0.05274734065377262</v>
      </c>
      <c r="E37" s="50" t="s">
        <v>3</v>
      </c>
      <c r="G37" s="57" t="s">
        <v>174</v>
      </c>
      <c r="H37" s="57" t="s">
        <v>175</v>
      </c>
      <c r="I37" s="8"/>
      <c r="J37" s="80" t="s">
        <v>3</v>
      </c>
      <c r="N37" s="8"/>
      <c r="O37" s="66" t="s">
        <v>99</v>
      </c>
      <c r="P37" s="42">
        <v>50</v>
      </c>
      <c r="Q37" s="69" t="s">
        <v>100</v>
      </c>
      <c r="R37" s="66"/>
      <c r="T37" s="51"/>
    </row>
    <row r="38" spans="2:20" ht="15.75">
      <c r="B38" s="9"/>
      <c r="C38" s="57"/>
      <c r="D38" s="76"/>
      <c r="E38" s="8"/>
      <c r="G38" s="57" t="s">
        <v>174</v>
      </c>
      <c r="H38" s="66">
        <f>D54*D53</f>
        <v>0.000138</v>
      </c>
      <c r="I38" s="8" t="s">
        <v>138</v>
      </c>
      <c r="J38" s="8"/>
      <c r="N38" s="8"/>
      <c r="O38" s="66" t="s">
        <v>93</v>
      </c>
      <c r="P38" s="66">
        <f>M14</f>
        <v>186</v>
      </c>
      <c r="Q38" s="8" t="s">
        <v>94</v>
      </c>
      <c r="R38" s="8"/>
      <c r="T38" s="51"/>
    </row>
    <row r="39" spans="2:20" ht="15">
      <c r="B39" s="9"/>
      <c r="C39" s="65" t="s">
        <v>161</v>
      </c>
      <c r="D39" s="76"/>
      <c r="E39" s="8"/>
      <c r="J39" s="8"/>
      <c r="N39" s="8"/>
      <c r="T39" s="51"/>
    </row>
    <row r="40" spans="2:20" ht="15.75">
      <c r="B40" s="9"/>
      <c r="C40" s="60" t="s">
        <v>73</v>
      </c>
      <c r="D40" s="8" t="s">
        <v>85</v>
      </c>
      <c r="E40" s="8"/>
      <c r="G40" s="50" t="s">
        <v>176</v>
      </c>
      <c r="H40" s="8"/>
      <c r="J40" s="8"/>
      <c r="N40" s="8"/>
      <c r="T40" s="51"/>
    </row>
    <row r="41" spans="2:20" ht="15.75">
      <c r="B41" s="9"/>
      <c r="C41" s="66" t="s">
        <v>168</v>
      </c>
      <c r="D41" s="93">
        <f>D35*D16*R25</f>
        <v>105.49468130754525</v>
      </c>
      <c r="E41" s="8" t="s">
        <v>169</v>
      </c>
      <c r="H41" s="44" t="s">
        <v>177</v>
      </c>
      <c r="I41" s="76">
        <f>D54^(3/2)*(D16/(M14*H38))^0.5</f>
        <v>0.15395037137297887</v>
      </c>
      <c r="J41" s="8"/>
      <c r="O41" s="82" t="s">
        <v>143</v>
      </c>
      <c r="T41" s="51"/>
    </row>
    <row r="42" spans="2:20" ht="15">
      <c r="B42" s="9"/>
      <c r="G42" s="50" t="s">
        <v>268</v>
      </c>
      <c r="H42" s="8"/>
      <c r="I42" s="76"/>
      <c r="J42" s="8"/>
      <c r="N42" s="8"/>
      <c r="O42" s="44" t="s">
        <v>147</v>
      </c>
      <c r="T42" s="51"/>
    </row>
    <row r="43" spans="2:20" ht="15">
      <c r="B43" s="9"/>
      <c r="C43" s="55" t="s">
        <v>141</v>
      </c>
      <c r="D43" s="8"/>
      <c r="E43" s="8"/>
      <c r="G43" s="101" t="s">
        <v>178</v>
      </c>
      <c r="H43" s="8"/>
      <c r="I43" s="76">
        <f>I41</f>
        <v>0.15395037137297887</v>
      </c>
      <c r="J43" s="8"/>
      <c r="N43" s="8"/>
      <c r="T43" s="51"/>
    </row>
    <row r="44" spans="2:20" ht="15.75">
      <c r="B44" s="9"/>
      <c r="C44" s="50" t="s">
        <v>145</v>
      </c>
      <c r="D44" s="8"/>
      <c r="E44" s="8"/>
      <c r="H44" s="102" t="s">
        <v>179</v>
      </c>
      <c r="I44" s="66">
        <f>H34</f>
        <v>1.92</v>
      </c>
      <c r="J44" s="8"/>
      <c r="N44" s="8"/>
      <c r="O44" s="85" t="s">
        <v>152</v>
      </c>
      <c r="P44" s="53"/>
      <c r="Q44" s="53"/>
      <c r="R44" s="86"/>
      <c r="S44" s="54"/>
      <c r="T44" s="51"/>
    </row>
    <row r="45" spans="2:20" ht="15">
      <c r="B45" s="9"/>
      <c r="C45" s="50" t="s">
        <v>150</v>
      </c>
      <c r="D45" s="8"/>
      <c r="E45" s="8"/>
      <c r="G45" s="50" t="s">
        <v>180</v>
      </c>
      <c r="H45" s="8"/>
      <c r="I45" s="8"/>
      <c r="J45" s="8"/>
      <c r="N45" s="8"/>
      <c r="O45" s="63" t="s">
        <v>155</v>
      </c>
      <c r="P45" s="89">
        <f>P34*1000</f>
        <v>50</v>
      </c>
      <c r="Q45" s="50" t="s">
        <v>156</v>
      </c>
      <c r="R45" s="184" t="s">
        <v>157</v>
      </c>
      <c r="S45" s="59"/>
      <c r="T45" s="51"/>
    </row>
    <row r="46" spans="2:20" ht="19.5">
      <c r="B46" s="9"/>
      <c r="C46" s="50" t="s">
        <v>151</v>
      </c>
      <c r="D46" s="8"/>
      <c r="E46" s="8"/>
      <c r="G46" s="50" t="s">
        <v>181</v>
      </c>
      <c r="H46" s="8"/>
      <c r="I46" s="103">
        <v>0.95</v>
      </c>
      <c r="J46" s="50" t="s">
        <v>170</v>
      </c>
      <c r="N46" s="8"/>
      <c r="O46" s="63" t="s">
        <v>158</v>
      </c>
      <c r="P46" s="89">
        <f>P35*1000</f>
        <v>20</v>
      </c>
      <c r="Q46" s="50" t="s">
        <v>156</v>
      </c>
      <c r="R46" s="184" t="s">
        <v>159</v>
      </c>
      <c r="S46" s="59"/>
      <c r="T46" s="51"/>
    </row>
    <row r="47" spans="2:20" ht="14.25">
      <c r="B47" s="9"/>
      <c r="C47" s="88" t="s">
        <v>154</v>
      </c>
      <c r="N47" s="8"/>
      <c r="O47" s="63" t="s">
        <v>105</v>
      </c>
      <c r="P47" s="89">
        <f>P36*1000</f>
        <v>6</v>
      </c>
      <c r="Q47" s="50" t="s">
        <v>156</v>
      </c>
      <c r="R47" s="184" t="s">
        <v>160</v>
      </c>
      <c r="S47" s="59"/>
      <c r="T47" s="51"/>
    </row>
    <row r="48" spans="2:20" ht="15">
      <c r="B48" s="9"/>
      <c r="C48" s="57" t="s">
        <v>108</v>
      </c>
      <c r="D48" s="66">
        <f>R19</f>
        <v>0.048</v>
      </c>
      <c r="E48" s="8" t="s">
        <v>112</v>
      </c>
      <c r="N48" s="8"/>
      <c r="O48" s="63" t="s">
        <v>99</v>
      </c>
      <c r="P48" s="91">
        <f>P37</f>
        <v>50</v>
      </c>
      <c r="Q48" s="50" t="s">
        <v>163</v>
      </c>
      <c r="R48" s="186" t="s">
        <v>164</v>
      </c>
      <c r="S48" s="59"/>
      <c r="T48" s="51"/>
    </row>
    <row r="49" spans="2:20" ht="14.25">
      <c r="B49" s="9"/>
      <c r="N49" s="8"/>
      <c r="O49" s="68" t="s">
        <v>93</v>
      </c>
      <c r="P49" s="89">
        <f>M14</f>
        <v>186</v>
      </c>
      <c r="Q49" s="92" t="s">
        <v>163</v>
      </c>
      <c r="R49" s="186" t="s">
        <v>167</v>
      </c>
      <c r="S49" s="59"/>
      <c r="T49" s="51"/>
    </row>
    <row r="50" spans="2:20" ht="14.25">
      <c r="B50" s="9"/>
      <c r="C50" s="44" t="s">
        <v>162</v>
      </c>
      <c r="O50" s="58"/>
      <c r="P50" s="8"/>
      <c r="Q50" s="8"/>
      <c r="R50" s="80"/>
      <c r="S50" s="59"/>
      <c r="T50" s="51"/>
    </row>
    <row r="51" spans="2:20" ht="15">
      <c r="B51" s="9"/>
      <c r="C51" s="57" t="s">
        <v>165</v>
      </c>
      <c r="D51" s="57" t="s">
        <v>166</v>
      </c>
      <c r="E51" s="8"/>
      <c r="O51" s="68" t="s">
        <v>134</v>
      </c>
      <c r="P51" s="8" t="s">
        <v>265</v>
      </c>
      <c r="Q51" s="8"/>
      <c r="R51" s="80"/>
      <c r="S51" s="59"/>
      <c r="T51" s="51"/>
    </row>
    <row r="52" spans="2:20" ht="15">
      <c r="B52" s="9"/>
      <c r="C52" s="57" t="s">
        <v>110</v>
      </c>
      <c r="D52" s="94">
        <f>D19</f>
        <v>0.02</v>
      </c>
      <c r="E52" s="44" t="s">
        <v>112</v>
      </c>
      <c r="O52" s="97" t="s">
        <v>134</v>
      </c>
      <c r="P52" s="183">
        <f>Fin_Efficiency_dep_w_t_h_k(P45,P46,P47,P48,P49)</f>
        <v>0.9649170110869845</v>
      </c>
      <c r="R52" s="98"/>
      <c r="S52" s="99"/>
      <c r="T52" s="51"/>
    </row>
    <row r="53" spans="2:20" ht="14.25">
      <c r="B53" s="9"/>
      <c r="C53" s="95" t="s">
        <v>105</v>
      </c>
      <c r="D53" s="27">
        <f>D18</f>
        <v>0.006</v>
      </c>
      <c r="E53" s="96" t="s">
        <v>112</v>
      </c>
      <c r="K53" s="8"/>
      <c r="L53" s="8"/>
      <c r="M53" s="8"/>
      <c r="N53" s="8"/>
      <c r="T53" s="51"/>
    </row>
    <row r="54" spans="2:20" ht="15">
      <c r="B54" s="9"/>
      <c r="C54" s="57" t="s">
        <v>165</v>
      </c>
      <c r="D54" s="66">
        <f>D52+D53/2</f>
        <v>0.023</v>
      </c>
      <c r="E54" s="8" t="s">
        <v>112</v>
      </c>
      <c r="J54" s="8"/>
      <c r="K54" s="8"/>
      <c r="L54" s="8"/>
      <c r="M54" s="8"/>
      <c r="N54" s="8"/>
      <c r="T54" s="51"/>
    </row>
    <row r="55" spans="2:20" ht="14.25">
      <c r="B55" s="9"/>
      <c r="C55" s="57"/>
      <c r="D55" s="66"/>
      <c r="E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51"/>
    </row>
    <row r="56" spans="2:20" ht="15" thickBot="1">
      <c r="B56" s="12"/>
      <c r="C56" s="13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13"/>
      <c r="O56" s="13"/>
      <c r="P56" s="13"/>
      <c r="Q56" s="13"/>
      <c r="R56" s="13"/>
      <c r="S56" s="13"/>
      <c r="T56" s="79"/>
    </row>
    <row r="57" spans="4:13" ht="15" thickBot="1" thickTop="1">
      <c r="D57" s="41"/>
      <c r="E57" s="41"/>
      <c r="F57" s="41"/>
      <c r="G57" s="41"/>
      <c r="H57" s="41"/>
      <c r="I57" s="41"/>
      <c r="J57" s="41"/>
      <c r="K57" s="41"/>
      <c r="L57" s="41"/>
      <c r="M57" s="41"/>
    </row>
    <row r="58" spans="2:20" ht="15" thickTop="1">
      <c r="B58" s="10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48" t="s">
        <v>182</v>
      </c>
    </row>
    <row r="59" spans="2:20" ht="14.25">
      <c r="B59" s="9"/>
      <c r="C59" s="55" t="s">
        <v>269</v>
      </c>
      <c r="D59" s="8"/>
      <c r="E59" s="8"/>
      <c r="F59" s="8"/>
      <c r="G59" s="55" t="s">
        <v>183</v>
      </c>
      <c r="H59" s="8"/>
      <c r="I59" s="8"/>
      <c r="J59" s="8"/>
      <c r="K59" s="8"/>
      <c r="L59" s="55" t="s">
        <v>184</v>
      </c>
      <c r="M59" s="8"/>
      <c r="N59" s="8"/>
      <c r="O59" s="8"/>
      <c r="P59" s="55" t="s">
        <v>288</v>
      </c>
      <c r="Q59" s="66"/>
      <c r="R59" s="8"/>
      <c r="S59" s="8"/>
      <c r="T59" s="51"/>
    </row>
    <row r="60" spans="2:20" ht="15">
      <c r="B60" s="9"/>
      <c r="C60" s="66" t="s">
        <v>123</v>
      </c>
      <c r="D60" s="8" t="s">
        <v>185</v>
      </c>
      <c r="E60" s="8"/>
      <c r="F60" s="8"/>
      <c r="G60" s="50" t="s">
        <v>272</v>
      </c>
      <c r="H60" s="8"/>
      <c r="I60" s="8"/>
      <c r="J60" s="8"/>
      <c r="K60" s="8"/>
      <c r="L60" s="8"/>
      <c r="M60" s="8"/>
      <c r="N60" s="8"/>
      <c r="O60" s="8"/>
      <c r="P60" s="8"/>
      <c r="Q60" s="66"/>
      <c r="R60" s="8"/>
      <c r="S60" s="8"/>
      <c r="T60" s="51"/>
    </row>
    <row r="61" spans="2:20" ht="15.75">
      <c r="B61" s="9"/>
      <c r="C61" s="66" t="s">
        <v>79</v>
      </c>
      <c r="D61" s="8"/>
      <c r="E61" s="8"/>
      <c r="F61" s="8"/>
      <c r="G61" s="50" t="s">
        <v>273</v>
      </c>
      <c r="H61" s="8"/>
      <c r="I61" s="8"/>
      <c r="J61" s="8"/>
      <c r="K61" s="8"/>
      <c r="L61" s="66" t="s">
        <v>116</v>
      </c>
      <c r="M61" s="66" t="s">
        <v>117</v>
      </c>
      <c r="N61" s="8"/>
      <c r="O61" s="8"/>
      <c r="P61" s="105" t="s">
        <v>186</v>
      </c>
      <c r="Q61" s="66" t="s">
        <v>278</v>
      </c>
      <c r="R61" s="8"/>
      <c r="S61" s="8"/>
      <c r="T61" s="51"/>
    </row>
    <row r="62" spans="2:20" ht="15">
      <c r="B62" s="9"/>
      <c r="C62" s="66" t="s">
        <v>123</v>
      </c>
      <c r="D62" s="106" t="s">
        <v>188</v>
      </c>
      <c r="E62" s="8"/>
      <c r="F62" s="8"/>
      <c r="G62" s="66" t="s">
        <v>189</v>
      </c>
      <c r="H62" s="8" t="s">
        <v>190</v>
      </c>
      <c r="I62" s="8"/>
      <c r="J62" s="8"/>
      <c r="K62" s="8"/>
      <c r="L62" s="8" t="s">
        <v>126</v>
      </c>
      <c r="M62" s="8"/>
      <c r="N62" s="8"/>
      <c r="O62" s="8"/>
      <c r="P62" s="50" t="s">
        <v>191</v>
      </c>
      <c r="Q62" s="66"/>
      <c r="R62" s="8"/>
      <c r="S62" s="8"/>
      <c r="T62" s="51"/>
    </row>
    <row r="63" spans="2:20" ht="15">
      <c r="B63" s="9"/>
      <c r="C63" s="66" t="s">
        <v>260</v>
      </c>
      <c r="D63" s="106"/>
      <c r="E63" s="8"/>
      <c r="F63" s="8"/>
      <c r="G63" s="66" t="s">
        <v>79</v>
      </c>
      <c r="H63" s="8"/>
      <c r="I63" s="8"/>
      <c r="J63" s="8"/>
      <c r="K63" s="8"/>
      <c r="L63" s="66" t="s">
        <v>123</v>
      </c>
      <c r="M63" s="113">
        <f>D72</f>
        <v>508.9680628642526</v>
      </c>
      <c r="N63" s="8" t="s">
        <v>169</v>
      </c>
      <c r="O63" s="8"/>
      <c r="P63" s="66" t="s">
        <v>116</v>
      </c>
      <c r="Q63" s="107">
        <f>M66</f>
        <v>697.4636220796401</v>
      </c>
      <c r="R63" s="8" t="s">
        <v>169</v>
      </c>
      <c r="S63" s="8"/>
      <c r="T63" s="51"/>
    </row>
    <row r="64" spans="2:20" ht="15">
      <c r="B64" s="9"/>
      <c r="C64" s="66" t="s">
        <v>148</v>
      </c>
      <c r="D64" s="50" t="s">
        <v>192</v>
      </c>
      <c r="E64" s="8"/>
      <c r="F64" s="8"/>
      <c r="G64" s="66" t="s">
        <v>189</v>
      </c>
      <c r="H64" s="8" t="s">
        <v>193</v>
      </c>
      <c r="I64" s="8"/>
      <c r="J64" s="8"/>
      <c r="K64" s="8"/>
      <c r="L64" s="66" t="s">
        <v>194</v>
      </c>
      <c r="M64" s="113">
        <f>H79</f>
        <v>188.49555921538757</v>
      </c>
      <c r="N64" s="8" t="s">
        <v>169</v>
      </c>
      <c r="O64" s="8"/>
      <c r="P64" s="66" t="s">
        <v>279</v>
      </c>
      <c r="Q64" s="107">
        <f>M77</f>
        <v>235.61944901923448</v>
      </c>
      <c r="R64" s="8" t="s">
        <v>169</v>
      </c>
      <c r="S64" s="8"/>
      <c r="T64" s="51"/>
    </row>
    <row r="65" spans="2:20" ht="15">
      <c r="B65" s="9"/>
      <c r="C65" s="66" t="s">
        <v>123</v>
      </c>
      <c r="D65" s="106" t="s">
        <v>196</v>
      </c>
      <c r="E65" s="8"/>
      <c r="F65" s="8"/>
      <c r="G65" s="8" t="s">
        <v>191</v>
      </c>
      <c r="H65" s="8"/>
      <c r="I65" s="8"/>
      <c r="J65" s="8"/>
      <c r="K65" s="8"/>
      <c r="L65" s="66" t="s">
        <v>116</v>
      </c>
      <c r="M65" s="66" t="s">
        <v>197</v>
      </c>
      <c r="N65" s="8"/>
      <c r="O65" s="8"/>
      <c r="P65" s="66"/>
      <c r="Q65" s="66"/>
      <c r="R65" s="8"/>
      <c r="S65" s="8"/>
      <c r="T65" s="51"/>
    </row>
    <row r="66" spans="2:20" ht="15">
      <c r="B66" s="9"/>
      <c r="C66" s="66"/>
      <c r="D66" s="50"/>
      <c r="E66" s="8"/>
      <c r="F66" s="8"/>
      <c r="G66" s="66" t="s">
        <v>198</v>
      </c>
      <c r="H66" s="50" t="s">
        <v>199</v>
      </c>
      <c r="I66" s="8"/>
      <c r="J66" s="8"/>
      <c r="K66" s="8"/>
      <c r="L66" s="66" t="s">
        <v>116</v>
      </c>
      <c r="M66" s="93">
        <f>M63+M64</f>
        <v>697.4636220796401</v>
      </c>
      <c r="N66" s="8" t="s">
        <v>169</v>
      </c>
      <c r="O66" s="8"/>
      <c r="P66" s="50" t="s">
        <v>200</v>
      </c>
      <c r="Q66" s="66"/>
      <c r="R66" s="8"/>
      <c r="S66" s="8"/>
      <c r="T66" s="51"/>
    </row>
    <row r="67" spans="2:20" ht="15.75">
      <c r="B67" s="9"/>
      <c r="C67" s="66" t="s">
        <v>201</v>
      </c>
      <c r="D67" s="108">
        <f>P52</f>
        <v>0.9649170110869845</v>
      </c>
      <c r="E67" s="50" t="s">
        <v>202</v>
      </c>
      <c r="F67" s="8"/>
      <c r="G67" s="8" t="s">
        <v>274</v>
      </c>
      <c r="H67" s="8"/>
      <c r="I67" s="8"/>
      <c r="J67" s="8"/>
      <c r="K67" s="8"/>
      <c r="L67" s="8"/>
      <c r="M67" s="8"/>
      <c r="N67" s="8"/>
      <c r="O67" s="8"/>
      <c r="P67" s="105" t="s">
        <v>186</v>
      </c>
      <c r="Q67" s="109">
        <f>Q63/Q64</f>
        <v>2.960127548820062</v>
      </c>
      <c r="R67" s="50" t="s">
        <v>170</v>
      </c>
      <c r="S67" s="8"/>
      <c r="T67" s="51"/>
    </row>
    <row r="68" spans="2:20" ht="15">
      <c r="B68" s="9"/>
      <c r="C68" s="110" t="s">
        <v>148</v>
      </c>
      <c r="D68" s="111">
        <f>D37</f>
        <v>0.05274734065377262</v>
      </c>
      <c r="E68" s="50" t="s">
        <v>138</v>
      </c>
      <c r="F68" s="8"/>
      <c r="G68" s="57" t="s">
        <v>86</v>
      </c>
      <c r="H68" s="66">
        <f>D13</f>
        <v>0.05</v>
      </c>
      <c r="I68" s="8" t="s">
        <v>112</v>
      </c>
      <c r="J68" s="8"/>
      <c r="K68" s="8"/>
      <c r="L68" s="55" t="s">
        <v>203</v>
      </c>
      <c r="M68" s="8"/>
      <c r="N68" s="8"/>
      <c r="O68" s="8"/>
      <c r="P68" s="8"/>
      <c r="Q68" s="8"/>
      <c r="R68" s="8"/>
      <c r="S68" s="8"/>
      <c r="T68" s="51"/>
    </row>
    <row r="69" spans="2:20" ht="15">
      <c r="B69" s="9"/>
      <c r="C69" s="110" t="s">
        <v>99</v>
      </c>
      <c r="D69" s="27">
        <f>D16</f>
        <v>50</v>
      </c>
      <c r="E69" s="69" t="s">
        <v>100</v>
      </c>
      <c r="F69" s="8"/>
      <c r="G69" s="57" t="s">
        <v>80</v>
      </c>
      <c r="H69" s="66">
        <f>D12</f>
        <v>0.15</v>
      </c>
      <c r="I69" s="8" t="s">
        <v>112</v>
      </c>
      <c r="J69" s="8"/>
      <c r="K69" s="8"/>
      <c r="L69" s="112" t="s">
        <v>204</v>
      </c>
      <c r="M69" s="8"/>
      <c r="N69" s="8"/>
      <c r="O69" s="8"/>
      <c r="P69" s="8"/>
      <c r="Q69" s="8"/>
      <c r="R69" s="8"/>
      <c r="S69" s="8"/>
      <c r="T69" s="51"/>
    </row>
    <row r="70" spans="2:20" ht="15">
      <c r="B70" s="9"/>
      <c r="C70" s="68" t="s">
        <v>91</v>
      </c>
      <c r="D70" s="42">
        <f>D14</f>
        <v>500</v>
      </c>
      <c r="E70" s="69" t="s">
        <v>84</v>
      </c>
      <c r="F70" s="8"/>
      <c r="G70" s="66" t="s">
        <v>113</v>
      </c>
      <c r="H70" s="113">
        <f>D20</f>
        <v>5</v>
      </c>
      <c r="I70" s="8"/>
      <c r="J70" s="8"/>
      <c r="K70" s="8"/>
      <c r="L70" s="8" t="s">
        <v>276</v>
      </c>
      <c r="M70" s="8" t="s">
        <v>205</v>
      </c>
      <c r="N70" s="8"/>
      <c r="O70" s="8"/>
      <c r="S70" s="8"/>
      <c r="T70" s="51"/>
    </row>
    <row r="71" spans="2:20" ht="15">
      <c r="B71" s="9"/>
      <c r="C71" s="68" t="s">
        <v>97</v>
      </c>
      <c r="D71" s="42">
        <f>D15</f>
        <v>300</v>
      </c>
      <c r="E71" s="69" t="s">
        <v>84</v>
      </c>
      <c r="F71" s="8"/>
      <c r="G71" s="66" t="s">
        <v>105</v>
      </c>
      <c r="H71" s="66">
        <f>D18</f>
        <v>0.006</v>
      </c>
      <c r="I71" s="8" t="s">
        <v>112</v>
      </c>
      <c r="J71" s="8"/>
      <c r="K71" s="8"/>
      <c r="L71" s="8" t="s">
        <v>276</v>
      </c>
      <c r="M71" s="8" t="s">
        <v>206</v>
      </c>
      <c r="N71" s="8"/>
      <c r="O71" s="8"/>
      <c r="S71" s="8"/>
      <c r="T71" s="51"/>
    </row>
    <row r="72" spans="2:20" ht="15">
      <c r="B72" s="9"/>
      <c r="C72" s="66" t="s">
        <v>123</v>
      </c>
      <c r="D72" s="93">
        <f>D67*D68*D69*(D70-D71)</f>
        <v>508.9680628642526</v>
      </c>
      <c r="E72" s="8" t="s">
        <v>169</v>
      </c>
      <c r="F72" s="8"/>
      <c r="G72" s="66" t="s">
        <v>198</v>
      </c>
      <c r="H72" s="188">
        <f>PI()*H68*(H69-H70*H71)</f>
        <v>0.01884955592153876</v>
      </c>
      <c r="I72" s="8" t="s">
        <v>138</v>
      </c>
      <c r="J72" s="114" t="s">
        <v>3</v>
      </c>
      <c r="K72" s="8"/>
      <c r="L72" s="50" t="s">
        <v>275</v>
      </c>
      <c r="M72" s="8"/>
      <c r="N72" s="8"/>
      <c r="O72" s="8"/>
      <c r="S72" s="8"/>
      <c r="T72" s="51"/>
    </row>
    <row r="73" spans="2:20" ht="14.25">
      <c r="B73" s="9"/>
      <c r="C73" s="8"/>
      <c r="D73" s="8"/>
      <c r="E73" s="8"/>
      <c r="F73" s="8"/>
      <c r="G73" s="8"/>
      <c r="H73" s="8"/>
      <c r="I73" s="8"/>
      <c r="J73" s="8"/>
      <c r="K73" s="8"/>
      <c r="L73" t="s">
        <v>207</v>
      </c>
      <c r="O73" s="8"/>
      <c r="S73" s="8"/>
      <c r="T73" s="51"/>
    </row>
    <row r="74" spans="2:20" ht="15">
      <c r="B74" s="9"/>
      <c r="C74" s="112" t="s">
        <v>270</v>
      </c>
      <c r="D74" s="8"/>
      <c r="E74" s="8"/>
      <c r="F74" s="8"/>
      <c r="G74" s="50" t="s">
        <v>208</v>
      </c>
      <c r="H74" s="8"/>
      <c r="I74" s="8"/>
      <c r="J74" s="8"/>
      <c r="K74" s="8"/>
      <c r="L74" s="66" t="s">
        <v>209</v>
      </c>
      <c r="M74" s="50" t="s">
        <v>210</v>
      </c>
      <c r="N74" s="8"/>
      <c r="O74" s="8"/>
      <c r="S74" s="8"/>
      <c r="T74" s="51"/>
    </row>
    <row r="75" spans="2:20" ht="14.25">
      <c r="B75" s="9"/>
      <c r="C75" s="187" t="s">
        <v>271</v>
      </c>
      <c r="D75" s="8"/>
      <c r="E75" s="8"/>
      <c r="F75" s="8"/>
      <c r="G75" s="66" t="s">
        <v>99</v>
      </c>
      <c r="H75" s="66">
        <f>D16</f>
        <v>50</v>
      </c>
      <c r="I75" s="8" t="s">
        <v>100</v>
      </c>
      <c r="J75" s="8"/>
      <c r="K75" s="8"/>
      <c r="L75" s="66" t="s">
        <v>209</v>
      </c>
      <c r="M75" s="108">
        <f>2*PI()*D24*D12</f>
        <v>0.023561944901923447</v>
      </c>
      <c r="N75" s="8" t="s">
        <v>138</v>
      </c>
      <c r="O75" s="8" t="s">
        <v>290</v>
      </c>
      <c r="S75" s="8"/>
      <c r="T75" s="51"/>
    </row>
    <row r="76" spans="2:20" ht="15">
      <c r="B76" s="9"/>
      <c r="C76" s="66" t="s">
        <v>201</v>
      </c>
      <c r="D76" s="60">
        <f>I46</f>
        <v>0.95</v>
      </c>
      <c r="E76" s="50" t="s">
        <v>202</v>
      </c>
      <c r="F76" s="8"/>
      <c r="G76" s="66" t="s">
        <v>198</v>
      </c>
      <c r="H76" s="108">
        <f>H72</f>
        <v>0.01884955592153876</v>
      </c>
      <c r="I76" s="8" t="s">
        <v>138</v>
      </c>
      <c r="J76" s="8"/>
      <c r="K76" s="8"/>
      <c r="L76" s="8" t="s">
        <v>277</v>
      </c>
      <c r="M76" s="66"/>
      <c r="N76" s="8"/>
      <c r="O76" s="8"/>
      <c r="S76" s="8"/>
      <c r="T76" s="51"/>
    </row>
    <row r="77" spans="2:20" ht="15">
      <c r="B77" s="9"/>
      <c r="C77" s="110" t="s">
        <v>148</v>
      </c>
      <c r="D77" s="108">
        <f>D68</f>
        <v>0.05274734065377262</v>
      </c>
      <c r="E77" s="50" t="s">
        <v>138</v>
      </c>
      <c r="F77" s="8"/>
      <c r="G77" s="66" t="s">
        <v>91</v>
      </c>
      <c r="H77" s="66">
        <f>D14</f>
        <v>500</v>
      </c>
      <c r="I77" s="8" t="s">
        <v>84</v>
      </c>
      <c r="J77" s="8"/>
      <c r="K77" s="8"/>
      <c r="L77" s="66" t="s">
        <v>276</v>
      </c>
      <c r="M77" s="93">
        <f>M75*D16*(D14-D15)</f>
        <v>235.61944901923448</v>
      </c>
      <c r="N77" s="8" t="s">
        <v>169</v>
      </c>
      <c r="O77" s="8"/>
      <c r="S77" s="8"/>
      <c r="T77" s="51"/>
    </row>
    <row r="78" spans="2:20" ht="14.25">
      <c r="B78" s="9"/>
      <c r="C78" s="110" t="s">
        <v>99</v>
      </c>
      <c r="D78" s="107">
        <f>D69</f>
        <v>50</v>
      </c>
      <c r="E78" s="69" t="s">
        <v>100</v>
      </c>
      <c r="F78" s="8"/>
      <c r="G78" s="66" t="s">
        <v>97</v>
      </c>
      <c r="H78" s="66">
        <f>D15</f>
        <v>300</v>
      </c>
      <c r="I78" s="8" t="s">
        <v>84</v>
      </c>
      <c r="J78" s="8"/>
      <c r="K78" s="8"/>
      <c r="L78" s="8"/>
      <c r="M78" s="8"/>
      <c r="N78" s="8"/>
      <c r="O78" s="8"/>
      <c r="S78" s="8"/>
      <c r="T78" s="51"/>
    </row>
    <row r="79" spans="2:20" ht="15">
      <c r="B79" s="9"/>
      <c r="C79" s="66" t="s">
        <v>91</v>
      </c>
      <c r="D79" s="107">
        <f>D70</f>
        <v>500</v>
      </c>
      <c r="E79" s="69" t="s">
        <v>84</v>
      </c>
      <c r="F79" s="8"/>
      <c r="G79" s="57" t="s">
        <v>189</v>
      </c>
      <c r="H79" s="93">
        <f>D16*H76*(H77-H78)</f>
        <v>188.49555921538757</v>
      </c>
      <c r="I79" s="8" t="s">
        <v>169</v>
      </c>
      <c r="J79" s="57" t="s">
        <v>3</v>
      </c>
      <c r="K79" s="8"/>
      <c r="L79" s="8"/>
      <c r="M79" s="8"/>
      <c r="N79" s="8"/>
      <c r="O79" s="8"/>
      <c r="P79" s="66"/>
      <c r="Q79" s="113"/>
      <c r="R79" s="8"/>
      <c r="S79" s="8"/>
      <c r="T79" s="51"/>
    </row>
    <row r="80" spans="2:20" ht="14.25">
      <c r="B80" s="9"/>
      <c r="C80" s="66" t="s">
        <v>97</v>
      </c>
      <c r="D80" s="107">
        <f>D71</f>
        <v>300</v>
      </c>
      <c r="E80" s="69" t="s">
        <v>84</v>
      </c>
      <c r="F80" s="8"/>
      <c r="G80" s="66"/>
      <c r="H80" s="117"/>
      <c r="I80" s="8"/>
      <c r="J80" s="57"/>
      <c r="K80" s="8"/>
      <c r="L80" s="8"/>
      <c r="M80" s="8"/>
      <c r="N80" s="8"/>
      <c r="R80" s="8"/>
      <c r="S80" s="8"/>
      <c r="T80" s="51"/>
    </row>
    <row r="81" spans="2:20" ht="15">
      <c r="B81" s="9"/>
      <c r="C81" s="66" t="s">
        <v>123</v>
      </c>
      <c r="D81" s="93">
        <f>D76*D77*D78*(D79-D80)</f>
        <v>501.0997362108399</v>
      </c>
      <c r="E81" s="50" t="s">
        <v>169</v>
      </c>
      <c r="F81" s="8"/>
      <c r="G81" s="66"/>
      <c r="H81" s="117"/>
      <c r="I81" s="8"/>
      <c r="J81" s="57"/>
      <c r="K81" s="8"/>
      <c r="L81" s="8"/>
      <c r="M81" s="8"/>
      <c r="N81" s="8"/>
      <c r="O81" s="8"/>
      <c r="P81" s="66"/>
      <c r="Q81" s="113"/>
      <c r="R81" s="8"/>
      <c r="S81" s="8"/>
      <c r="T81" s="51"/>
    </row>
    <row r="82" spans="2:20" ht="15" thickBot="1">
      <c r="B82" s="12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19"/>
      <c r="Q82" s="13"/>
      <c r="R82" s="13"/>
      <c r="S82" s="13"/>
      <c r="T82" s="40"/>
    </row>
    <row r="83" ht="15" thickBot="1" thickTop="1"/>
    <row r="84" spans="2:20" ht="15.75" thickTop="1">
      <c r="B84" s="10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48" t="s">
        <v>211</v>
      </c>
    </row>
    <row r="85" spans="2:20" ht="15.75" thickBot="1">
      <c r="B85" s="9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51"/>
    </row>
    <row r="86" spans="2:20" ht="15.75" thickTop="1">
      <c r="B86" s="9"/>
      <c r="C86" s="120" t="s">
        <v>212</v>
      </c>
      <c r="D86" s="8"/>
      <c r="E86" s="8"/>
      <c r="F86" s="8"/>
      <c r="G86" s="8"/>
      <c r="H86" s="10" t="s">
        <v>152</v>
      </c>
      <c r="I86" s="121"/>
      <c r="J86" s="11"/>
      <c r="K86" s="11"/>
      <c r="L86" s="38"/>
      <c r="M86" s="8"/>
      <c r="N86" s="8"/>
      <c r="O86" s="8"/>
      <c r="P86" s="8"/>
      <c r="Q86" s="8"/>
      <c r="R86" s="8"/>
      <c r="S86" s="8"/>
      <c r="T86" s="51"/>
    </row>
    <row r="87" spans="2:20" ht="15">
      <c r="B87" s="9"/>
      <c r="C87" s="120" t="s">
        <v>287</v>
      </c>
      <c r="D87" s="8"/>
      <c r="E87" s="8"/>
      <c r="F87" s="8"/>
      <c r="G87" s="8"/>
      <c r="H87" s="9" t="s">
        <v>213</v>
      </c>
      <c r="I87" s="66"/>
      <c r="J87" s="8"/>
      <c r="K87" s="8"/>
      <c r="L87" s="39"/>
      <c r="M87" s="8"/>
      <c r="N87" s="8"/>
      <c r="O87" s="8"/>
      <c r="P87" s="8"/>
      <c r="Q87" s="8"/>
      <c r="R87" s="8"/>
      <c r="S87" s="8"/>
      <c r="T87" s="51"/>
    </row>
    <row r="88" spans="2:20" ht="15">
      <c r="B88" s="9"/>
      <c r="C88" s="8"/>
      <c r="D88" s="8"/>
      <c r="E88" s="8"/>
      <c r="F88" s="8"/>
      <c r="G88" s="8"/>
      <c r="H88" s="122" t="s">
        <v>155</v>
      </c>
      <c r="I88" s="66">
        <v>50</v>
      </c>
      <c r="J88" s="8" t="s">
        <v>156</v>
      </c>
      <c r="K88" s="61" t="s">
        <v>157</v>
      </c>
      <c r="L88" s="39"/>
      <c r="M88" s="8"/>
      <c r="N88" s="8"/>
      <c r="O88" s="8"/>
      <c r="P88" s="8"/>
      <c r="Q88" s="8"/>
      <c r="R88" s="8"/>
      <c r="S88" s="8"/>
      <c r="T88" s="51"/>
    </row>
    <row r="89" spans="2:20" ht="15">
      <c r="B89" s="9"/>
      <c r="C89" s="8"/>
      <c r="D89" s="8"/>
      <c r="E89" s="8"/>
      <c r="F89" s="8"/>
      <c r="G89" s="8"/>
      <c r="H89" s="122" t="s">
        <v>158</v>
      </c>
      <c r="I89" s="66">
        <v>20</v>
      </c>
      <c r="J89" s="8" t="s">
        <v>156</v>
      </c>
      <c r="K89" s="61" t="s">
        <v>159</v>
      </c>
      <c r="L89" s="39"/>
      <c r="M89" s="8"/>
      <c r="N89" s="8"/>
      <c r="O89" s="8"/>
      <c r="P89" s="8"/>
      <c r="Q89" s="8"/>
      <c r="R89" s="8"/>
      <c r="S89" s="8"/>
      <c r="T89" s="51"/>
    </row>
    <row r="90" spans="2:20" ht="15">
      <c r="B90" s="9"/>
      <c r="C90" s="8"/>
      <c r="D90" s="8"/>
      <c r="E90" s="8"/>
      <c r="F90" s="8"/>
      <c r="G90" s="8"/>
      <c r="H90" s="122" t="s">
        <v>105</v>
      </c>
      <c r="I90" s="66">
        <v>6</v>
      </c>
      <c r="J90" s="8" t="s">
        <v>156</v>
      </c>
      <c r="K90" s="61" t="s">
        <v>160</v>
      </c>
      <c r="L90" s="39"/>
      <c r="M90" s="8"/>
      <c r="N90" s="8"/>
      <c r="O90" s="8"/>
      <c r="P90" s="8"/>
      <c r="Q90" s="8"/>
      <c r="R90" s="8"/>
      <c r="S90" s="8"/>
      <c r="T90" s="51"/>
    </row>
    <row r="91" spans="2:20" ht="15">
      <c r="B91" s="9"/>
      <c r="C91" s="8"/>
      <c r="D91" s="8"/>
      <c r="E91" s="8"/>
      <c r="F91" s="8"/>
      <c r="G91" s="8"/>
      <c r="H91" s="122" t="s">
        <v>99</v>
      </c>
      <c r="I91" s="66">
        <v>50</v>
      </c>
      <c r="J91" s="8" t="s">
        <v>163</v>
      </c>
      <c r="K91" s="61" t="s">
        <v>164</v>
      </c>
      <c r="L91" s="39"/>
      <c r="M91" s="8"/>
      <c r="N91" s="8"/>
      <c r="O91" s="8"/>
      <c r="P91" s="8"/>
      <c r="Q91" s="8"/>
      <c r="R91" s="8"/>
      <c r="S91" s="8"/>
      <c r="T91" s="51"/>
    </row>
    <row r="92" spans="2:20" ht="15">
      <c r="B92" s="9"/>
      <c r="C92" s="8"/>
      <c r="D92" s="8"/>
      <c r="E92" s="8"/>
      <c r="F92" s="8"/>
      <c r="G92" s="8"/>
      <c r="H92" s="122" t="s">
        <v>93</v>
      </c>
      <c r="I92" s="66">
        <v>186</v>
      </c>
      <c r="J92" s="8" t="s">
        <v>163</v>
      </c>
      <c r="K92" s="61" t="s">
        <v>167</v>
      </c>
      <c r="L92" s="39"/>
      <c r="M92" s="8"/>
      <c r="N92" s="8"/>
      <c r="O92" s="8"/>
      <c r="P92" s="8"/>
      <c r="Q92" s="8"/>
      <c r="R92" s="8"/>
      <c r="S92" s="8"/>
      <c r="T92" s="51"/>
    </row>
    <row r="93" spans="2:20" ht="15">
      <c r="B93" s="9"/>
      <c r="C93" s="8"/>
      <c r="D93" s="8"/>
      <c r="E93" s="8"/>
      <c r="F93" s="8"/>
      <c r="G93" s="8"/>
      <c r="H93" s="122"/>
      <c r="I93" s="66"/>
      <c r="J93" s="8"/>
      <c r="K93" s="8"/>
      <c r="L93" s="39"/>
      <c r="M93" s="8"/>
      <c r="N93" s="8"/>
      <c r="O93" s="8"/>
      <c r="P93" s="8"/>
      <c r="Q93" s="8"/>
      <c r="R93" s="8"/>
      <c r="S93" s="8"/>
      <c r="T93" s="51"/>
    </row>
    <row r="94" spans="2:20" ht="18.75">
      <c r="B94" s="9"/>
      <c r="C94" s="8"/>
      <c r="D94" s="8"/>
      <c r="E94" s="8"/>
      <c r="F94" s="8"/>
      <c r="G94" s="8"/>
      <c r="H94" s="123" t="s">
        <v>214</v>
      </c>
      <c r="I94" s="69" t="s">
        <v>265</v>
      </c>
      <c r="J94" s="8"/>
      <c r="K94" s="8"/>
      <c r="L94" s="39"/>
      <c r="M94" s="8"/>
      <c r="N94" s="8"/>
      <c r="O94" s="8"/>
      <c r="P94" s="8"/>
      <c r="Q94" s="8"/>
      <c r="R94" s="8"/>
      <c r="S94" s="8"/>
      <c r="T94" s="51"/>
    </row>
    <row r="95" spans="2:20" ht="19.5" thickBot="1">
      <c r="B95" s="9"/>
      <c r="C95" s="8"/>
      <c r="D95" s="8"/>
      <c r="E95" s="8"/>
      <c r="F95" s="8"/>
      <c r="G95" s="8"/>
      <c r="H95" s="124" t="s">
        <v>214</v>
      </c>
      <c r="I95" s="125">
        <f>Fin_Efficiency_dep_w_t_h_k(I88,I89,I90,I91,I92)</f>
        <v>0.9649170110869845</v>
      </c>
      <c r="J95" s="13" t="s">
        <v>170</v>
      </c>
      <c r="K95" s="13"/>
      <c r="L95" s="40"/>
      <c r="M95" s="8"/>
      <c r="N95" s="8"/>
      <c r="O95" s="8"/>
      <c r="P95" s="8"/>
      <c r="Q95" s="8"/>
      <c r="R95" s="8"/>
      <c r="S95" s="8"/>
      <c r="T95" s="51"/>
    </row>
    <row r="96" spans="2:20" ht="15.75" thickTop="1">
      <c r="B96" s="9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51"/>
    </row>
    <row r="97" spans="2:20" ht="15">
      <c r="B97" s="9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51"/>
    </row>
    <row r="98" spans="2:20" ht="15">
      <c r="B98" s="9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51"/>
    </row>
    <row r="99" spans="2:20" ht="15">
      <c r="B99" s="9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51"/>
    </row>
    <row r="100" spans="2:20" ht="15">
      <c r="B100" s="9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51"/>
    </row>
    <row r="101" spans="2:20" ht="15">
      <c r="B101" s="9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51"/>
    </row>
    <row r="102" spans="2:20" ht="15">
      <c r="B102" s="9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51"/>
    </row>
    <row r="103" spans="2:20" ht="15">
      <c r="B103" s="9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51"/>
    </row>
    <row r="104" spans="2:20" ht="15">
      <c r="B104" s="9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 t="s">
        <v>7</v>
      </c>
      <c r="O104" s="8"/>
      <c r="P104" s="8"/>
      <c r="Q104" s="8"/>
      <c r="R104" s="8"/>
      <c r="S104" s="8"/>
      <c r="T104" s="51"/>
    </row>
    <row r="105" spans="2:20" ht="15">
      <c r="B105" s="9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51"/>
    </row>
    <row r="106" spans="2:20" ht="15">
      <c r="B106" s="9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51"/>
    </row>
    <row r="107" spans="2:20" ht="15">
      <c r="B107" s="9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51"/>
    </row>
    <row r="108" spans="2:20" ht="15">
      <c r="B108" s="9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51"/>
    </row>
    <row r="109" spans="2:20" ht="15" thickBot="1">
      <c r="B109" s="12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79"/>
    </row>
    <row r="110" ht="15" thickBot="1" thickTop="1"/>
    <row r="111" spans="2:21" ht="15" thickTop="1">
      <c r="B111" s="10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48" t="s">
        <v>215</v>
      </c>
      <c r="U111" s="8"/>
    </row>
    <row r="112" spans="2:21" ht="15">
      <c r="B112" s="9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51"/>
      <c r="U112" s="8"/>
    </row>
    <row r="113" spans="2:21" ht="15">
      <c r="B113" s="9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50" t="s">
        <v>90</v>
      </c>
      <c r="P113" s="8"/>
      <c r="Q113" s="8"/>
      <c r="R113" s="8"/>
      <c r="S113" s="8"/>
      <c r="T113" s="51"/>
      <c r="U113" s="8"/>
    </row>
    <row r="114" spans="2:21" ht="15.75">
      <c r="B114" s="9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57" t="s">
        <v>95</v>
      </c>
      <c r="P114" s="50" t="s">
        <v>96</v>
      </c>
      <c r="Q114" s="8"/>
      <c r="R114" s="8"/>
      <c r="S114" s="8"/>
      <c r="T114" s="51"/>
      <c r="U114" s="8"/>
    </row>
    <row r="115" spans="2:21" ht="15">
      <c r="B115" s="9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66"/>
      <c r="T115" s="51"/>
      <c r="U115" s="8"/>
    </row>
    <row r="116" spans="2:21" ht="15">
      <c r="B116" s="9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51"/>
      <c r="U116" s="8"/>
    </row>
    <row r="117" spans="2:21" ht="15">
      <c r="B117" s="9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66"/>
      <c r="T117" s="51"/>
      <c r="U117" s="8"/>
    </row>
    <row r="118" spans="2:21" ht="15">
      <c r="B118" s="9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51"/>
      <c r="U118" s="8"/>
    </row>
    <row r="119" spans="2:21" ht="15">
      <c r="B119" s="9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51"/>
      <c r="U119" s="8"/>
    </row>
    <row r="120" spans="2:21" ht="15">
      <c r="B120" s="9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51"/>
      <c r="U120" s="8"/>
    </row>
    <row r="121" spans="2:21" ht="15">
      <c r="B121" s="9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51"/>
      <c r="U121" s="8"/>
    </row>
    <row r="122" spans="2:21" ht="15">
      <c r="B122" s="9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51"/>
      <c r="U122" s="8"/>
    </row>
    <row r="123" spans="2:21" ht="15">
      <c r="B123" s="9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51"/>
      <c r="U123" s="8"/>
    </row>
    <row r="124" spans="2:21" ht="15">
      <c r="B124" s="9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51"/>
      <c r="U124" s="8"/>
    </row>
    <row r="125" spans="2:21" ht="15">
      <c r="B125" s="9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51"/>
      <c r="U125" s="8"/>
    </row>
    <row r="126" spans="2:21" ht="15">
      <c r="B126" s="9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51"/>
      <c r="U126" s="8"/>
    </row>
    <row r="127" spans="2:21" ht="15">
      <c r="B127" s="9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51"/>
      <c r="U127" s="8"/>
    </row>
    <row r="128" spans="2:21" ht="15">
      <c r="B128" s="9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51"/>
      <c r="U128" s="8"/>
    </row>
    <row r="129" spans="2:21" ht="15">
      <c r="B129" s="9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51"/>
      <c r="U129" s="8"/>
    </row>
    <row r="130" spans="2:21" ht="15">
      <c r="B130" s="9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51"/>
      <c r="U130" s="8"/>
    </row>
    <row r="131" spans="2:21" ht="15">
      <c r="B131" s="9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51"/>
      <c r="U131" s="8"/>
    </row>
    <row r="132" spans="2:21" ht="15">
      <c r="B132" s="9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51"/>
      <c r="U132" s="8"/>
    </row>
    <row r="133" spans="2:21" ht="15">
      <c r="B133" s="9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51"/>
      <c r="U133" s="8"/>
    </row>
    <row r="134" spans="2:21" ht="15">
      <c r="B134" s="9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51"/>
      <c r="U134" s="8"/>
    </row>
    <row r="135" spans="2:21" ht="15">
      <c r="B135" s="9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51"/>
      <c r="U135" s="8"/>
    </row>
    <row r="136" spans="2:21" ht="15">
      <c r="B136" s="9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51"/>
      <c r="U136" s="8"/>
    </row>
    <row r="137" spans="2:21" ht="15" thickBot="1">
      <c r="B137" s="12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79"/>
      <c r="U137" s="8"/>
    </row>
    <row r="138" ht="15" thickBot="1" thickTop="1">
      <c r="U138" s="8"/>
    </row>
    <row r="139" spans="2:21" ht="15" thickTop="1">
      <c r="B139" s="10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48" t="s">
        <v>216</v>
      </c>
      <c r="U139" s="8"/>
    </row>
    <row r="140" spans="2:21" ht="15">
      <c r="B140" s="9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51"/>
      <c r="U140" s="8"/>
    </row>
    <row r="141" spans="2:21" ht="15">
      <c r="B141" s="9"/>
      <c r="C141" s="57" t="s">
        <v>217</v>
      </c>
      <c r="D141" s="64">
        <f>D12</f>
        <v>0.15</v>
      </c>
      <c r="E141" s="69" t="s">
        <v>112</v>
      </c>
      <c r="F141" s="61" t="s">
        <v>218</v>
      </c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51"/>
      <c r="U141" s="8"/>
    </row>
    <row r="142" spans="2:21" ht="15.75">
      <c r="B142" s="9"/>
      <c r="C142" s="57" t="s">
        <v>219</v>
      </c>
      <c r="D142" s="64">
        <f>D13</f>
        <v>0.05</v>
      </c>
      <c r="E142" s="69" t="s">
        <v>112</v>
      </c>
      <c r="F142" s="61" t="s">
        <v>157</v>
      </c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51"/>
      <c r="U142" s="8"/>
    </row>
    <row r="143" spans="2:21" ht="15">
      <c r="B143" s="9"/>
      <c r="C143" s="66" t="s">
        <v>91</v>
      </c>
      <c r="D143" s="64">
        <f>D14</f>
        <v>500</v>
      </c>
      <c r="E143" s="69" t="s">
        <v>84</v>
      </c>
      <c r="F143" s="61" t="s">
        <v>220</v>
      </c>
      <c r="G143" s="61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51"/>
      <c r="U143" s="8"/>
    </row>
    <row r="144" spans="2:21" ht="15">
      <c r="B144" s="9"/>
      <c r="C144" s="66" t="s">
        <v>97</v>
      </c>
      <c r="D144" s="64">
        <f>D15</f>
        <v>300</v>
      </c>
      <c r="E144" s="69" t="s">
        <v>84</v>
      </c>
      <c r="F144" s="61" t="s">
        <v>221</v>
      </c>
      <c r="G144" s="61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51"/>
      <c r="U144" s="8"/>
    </row>
    <row r="145" spans="2:21" ht="15">
      <c r="B145" s="9"/>
      <c r="C145" s="66" t="s">
        <v>99</v>
      </c>
      <c r="D145" s="64">
        <f>D16</f>
        <v>50</v>
      </c>
      <c r="E145" s="69" t="s">
        <v>100</v>
      </c>
      <c r="F145" s="61" t="s">
        <v>164</v>
      </c>
      <c r="G145" s="61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51"/>
      <c r="U145" s="8"/>
    </row>
    <row r="146" spans="2:21" ht="15">
      <c r="B146" s="9"/>
      <c r="C146" s="8" t="s">
        <v>102</v>
      </c>
      <c r="D146" s="126" t="s">
        <v>3</v>
      </c>
      <c r="E146" s="69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51"/>
      <c r="U146" s="8"/>
    </row>
    <row r="147" spans="2:21" ht="15">
      <c r="B147" s="9"/>
      <c r="C147" s="66" t="s">
        <v>105</v>
      </c>
      <c r="D147" s="64">
        <f>D18</f>
        <v>0.006</v>
      </c>
      <c r="E147" s="69" t="s">
        <v>112</v>
      </c>
      <c r="F147" s="61" t="s">
        <v>160</v>
      </c>
      <c r="G147" s="8"/>
      <c r="H147" s="8"/>
      <c r="I147" s="52" t="s">
        <v>90</v>
      </c>
      <c r="J147" s="53"/>
      <c r="K147" s="54"/>
      <c r="L147" s="8"/>
      <c r="M147" s="8"/>
      <c r="N147" s="8"/>
      <c r="O147" s="8"/>
      <c r="P147" s="8"/>
      <c r="Q147" s="8"/>
      <c r="R147" s="8"/>
      <c r="S147" s="8"/>
      <c r="T147" s="51"/>
      <c r="U147" s="8"/>
    </row>
    <row r="148" spans="2:21" ht="15.75">
      <c r="B148" s="9"/>
      <c r="C148" s="57" t="s">
        <v>110</v>
      </c>
      <c r="D148" s="67">
        <f>D19</f>
        <v>0.02</v>
      </c>
      <c r="E148" s="69" t="s">
        <v>112</v>
      </c>
      <c r="F148" s="61" t="s">
        <v>159</v>
      </c>
      <c r="G148" s="8"/>
      <c r="H148" s="8"/>
      <c r="I148" s="127" t="s">
        <v>95</v>
      </c>
      <c r="J148" s="50" t="s">
        <v>222</v>
      </c>
      <c r="K148" s="59"/>
      <c r="L148" s="8"/>
      <c r="M148" s="8"/>
      <c r="N148" s="8"/>
      <c r="O148" s="8"/>
      <c r="P148" s="8"/>
      <c r="Q148" s="8"/>
      <c r="R148" s="8"/>
      <c r="S148" s="8"/>
      <c r="T148" s="51"/>
      <c r="U148" s="8"/>
    </row>
    <row r="149" spans="2:21" ht="14.25">
      <c r="B149" s="9"/>
      <c r="C149" s="57" t="s">
        <v>113</v>
      </c>
      <c r="D149" s="64">
        <f>D20</f>
        <v>5</v>
      </c>
      <c r="E149" s="69" t="s">
        <v>223</v>
      </c>
      <c r="F149" s="61" t="s">
        <v>224</v>
      </c>
      <c r="G149" s="8"/>
      <c r="H149" s="8"/>
      <c r="I149" s="58"/>
      <c r="J149" s="8"/>
      <c r="K149" s="59"/>
      <c r="L149" s="8"/>
      <c r="M149" s="8"/>
      <c r="N149" s="8"/>
      <c r="O149" s="8"/>
      <c r="P149" s="8"/>
      <c r="Q149" s="8"/>
      <c r="R149" s="8"/>
      <c r="S149" s="8"/>
      <c r="T149" s="51"/>
      <c r="U149" s="8"/>
    </row>
    <row r="150" spans="2:21" ht="14.25">
      <c r="B150" s="9"/>
      <c r="C150" s="95" t="s">
        <v>93</v>
      </c>
      <c r="D150" s="103">
        <f>M14</f>
        <v>186</v>
      </c>
      <c r="E150" s="112" t="s">
        <v>163</v>
      </c>
      <c r="F150" s="128" t="s">
        <v>167</v>
      </c>
      <c r="G150" s="8"/>
      <c r="H150" s="8"/>
      <c r="I150" s="120" t="s">
        <v>225</v>
      </c>
      <c r="J150" s="8"/>
      <c r="K150" s="59"/>
      <c r="L150" s="8"/>
      <c r="M150" s="8"/>
      <c r="N150" s="8"/>
      <c r="O150" s="8"/>
      <c r="P150" s="8"/>
      <c r="Q150" s="8"/>
      <c r="R150" s="8"/>
      <c r="S150" s="8"/>
      <c r="T150" s="51"/>
      <c r="U150" s="8"/>
    </row>
    <row r="151" spans="2:21" ht="15.75">
      <c r="B151" s="9"/>
      <c r="H151" s="8"/>
      <c r="I151" s="63" t="s">
        <v>226</v>
      </c>
      <c r="J151" s="57" t="s">
        <v>227</v>
      </c>
      <c r="K151" s="59"/>
      <c r="L151" s="8"/>
      <c r="M151" s="8"/>
      <c r="N151" s="8"/>
      <c r="O151" s="8"/>
      <c r="P151" s="8"/>
      <c r="Q151" s="8"/>
      <c r="R151" s="8"/>
      <c r="S151" s="8"/>
      <c r="T151" s="51"/>
      <c r="U151" s="8"/>
    </row>
    <row r="152" spans="2:21" ht="15.75">
      <c r="B152" s="9"/>
      <c r="C152" s="66"/>
      <c r="D152" s="69"/>
      <c r="E152" s="8"/>
      <c r="F152" s="8"/>
      <c r="G152" s="8"/>
      <c r="H152" s="8"/>
      <c r="I152" s="63" t="s">
        <v>226</v>
      </c>
      <c r="J152" s="66">
        <f>D142</f>
        <v>0.05</v>
      </c>
      <c r="K152" s="115" t="s">
        <v>112</v>
      </c>
      <c r="L152" s="66"/>
      <c r="M152" s="8"/>
      <c r="N152" s="8"/>
      <c r="O152" s="8"/>
      <c r="P152" s="8"/>
      <c r="Q152" s="8"/>
      <c r="R152" s="8"/>
      <c r="S152" s="8"/>
      <c r="T152" s="51"/>
      <c r="U152" s="8"/>
    </row>
    <row r="153" spans="2:21" ht="15">
      <c r="B153" s="9"/>
      <c r="C153" s="8"/>
      <c r="D153" s="69"/>
      <c r="E153" s="8"/>
      <c r="F153" s="8"/>
      <c r="G153" s="8"/>
      <c r="H153" s="66"/>
      <c r="I153" s="129" t="s">
        <v>228</v>
      </c>
      <c r="J153" s="8"/>
      <c r="K153" s="59"/>
      <c r="L153" s="66"/>
      <c r="M153" s="85" t="s">
        <v>229</v>
      </c>
      <c r="N153" s="53"/>
      <c r="O153" s="54"/>
      <c r="P153" s="8"/>
      <c r="Q153" s="85" t="s">
        <v>230</v>
      </c>
      <c r="R153" s="53"/>
      <c r="S153" s="54"/>
      <c r="T153" s="51"/>
      <c r="U153" s="8"/>
    </row>
    <row r="154" spans="2:21" ht="15.75">
      <c r="B154" s="9"/>
      <c r="C154" s="66"/>
      <c r="D154" s="8"/>
      <c r="E154" s="8"/>
      <c r="F154" s="8"/>
      <c r="G154" s="8"/>
      <c r="H154" s="8"/>
      <c r="I154" s="63" t="s">
        <v>231</v>
      </c>
      <c r="J154" s="57" t="s">
        <v>232</v>
      </c>
      <c r="K154" s="59"/>
      <c r="L154" s="66"/>
      <c r="M154" s="63" t="s">
        <v>233</v>
      </c>
      <c r="N154" s="65" t="s">
        <v>234</v>
      </c>
      <c r="O154" s="59"/>
      <c r="P154" s="8"/>
      <c r="Q154" s="63" t="s">
        <v>235</v>
      </c>
      <c r="R154" s="50" t="s">
        <v>236</v>
      </c>
      <c r="S154" s="59"/>
      <c r="T154" s="51"/>
      <c r="U154" s="8"/>
    </row>
    <row r="155" spans="2:21" ht="15.75">
      <c r="B155" s="9"/>
      <c r="C155" s="8"/>
      <c r="D155" s="8"/>
      <c r="E155" s="8"/>
      <c r="F155" s="8"/>
      <c r="G155" s="8"/>
      <c r="H155" s="8"/>
      <c r="I155" s="63" t="s">
        <v>231</v>
      </c>
      <c r="J155" s="66">
        <f>J152+2*D148</f>
        <v>0.09</v>
      </c>
      <c r="K155" s="115" t="s">
        <v>112</v>
      </c>
      <c r="L155" s="8"/>
      <c r="M155" s="58"/>
      <c r="N155" s="8"/>
      <c r="O155" s="59"/>
      <c r="P155" s="8"/>
      <c r="Q155" s="63" t="s">
        <v>86</v>
      </c>
      <c r="R155" s="66">
        <f>D142</f>
        <v>0.05</v>
      </c>
      <c r="S155" s="115" t="s">
        <v>112</v>
      </c>
      <c r="T155" s="51"/>
      <c r="U155" s="8"/>
    </row>
    <row r="156" spans="2:21" ht="15.75">
      <c r="B156" s="9"/>
      <c r="C156" s="8"/>
      <c r="D156" s="8"/>
      <c r="E156" s="8"/>
      <c r="F156" s="8"/>
      <c r="G156" s="8"/>
      <c r="H156" s="8"/>
      <c r="I156" s="130" t="s">
        <v>237</v>
      </c>
      <c r="J156" s="66"/>
      <c r="K156" s="59"/>
      <c r="L156" s="8"/>
      <c r="M156" s="63" t="s">
        <v>86</v>
      </c>
      <c r="N156" s="66">
        <f>D142</f>
        <v>0.05</v>
      </c>
      <c r="O156" s="115" t="s">
        <v>112</v>
      </c>
      <c r="P156" s="8"/>
      <c r="Q156" s="63" t="s">
        <v>80</v>
      </c>
      <c r="R156" s="66">
        <f>D141</f>
        <v>0.15</v>
      </c>
      <c r="S156" s="115" t="s">
        <v>112</v>
      </c>
      <c r="T156" s="51"/>
      <c r="U156" s="8"/>
    </row>
    <row r="157" spans="2:21" ht="15.75">
      <c r="B157" s="9"/>
      <c r="C157" s="8"/>
      <c r="D157" s="8"/>
      <c r="E157" s="8"/>
      <c r="F157" s="8"/>
      <c r="G157" s="8"/>
      <c r="H157" s="8"/>
      <c r="I157" s="63" t="s">
        <v>238</v>
      </c>
      <c r="J157" s="57" t="s">
        <v>239</v>
      </c>
      <c r="K157" s="59"/>
      <c r="L157" s="8"/>
      <c r="M157" s="63" t="s">
        <v>80</v>
      </c>
      <c r="N157" s="66">
        <f>D141</f>
        <v>0.15</v>
      </c>
      <c r="O157" s="115" t="s">
        <v>112</v>
      </c>
      <c r="P157" s="8"/>
      <c r="Q157" s="63" t="s">
        <v>235</v>
      </c>
      <c r="R157" s="131">
        <f>PI()*R155*R156</f>
        <v>0.023561944901923447</v>
      </c>
      <c r="S157" s="115" t="s">
        <v>138</v>
      </c>
      <c r="T157" s="51"/>
      <c r="U157" s="8"/>
    </row>
    <row r="158" spans="2:21" ht="15.75">
      <c r="B158" s="9"/>
      <c r="C158" s="66"/>
      <c r="D158" s="105"/>
      <c r="E158" s="8"/>
      <c r="F158" s="8"/>
      <c r="G158" s="8"/>
      <c r="H158" s="8"/>
      <c r="I158" s="63" t="s">
        <v>238</v>
      </c>
      <c r="J158" s="66">
        <f>J155+D147</f>
        <v>0.096</v>
      </c>
      <c r="K158" s="115" t="s">
        <v>112</v>
      </c>
      <c r="L158" s="8"/>
      <c r="M158" s="63" t="s">
        <v>113</v>
      </c>
      <c r="N158" s="66">
        <f>D149</f>
        <v>5</v>
      </c>
      <c r="O158" s="59"/>
      <c r="P158" s="8"/>
      <c r="Q158" s="120" t="s">
        <v>240</v>
      </c>
      <c r="R158" s="68"/>
      <c r="S158" s="115"/>
      <c r="T158" s="51"/>
      <c r="U158" s="8"/>
    </row>
    <row r="159" spans="2:21" ht="15">
      <c r="B159" s="9"/>
      <c r="C159" s="8"/>
      <c r="D159" s="8"/>
      <c r="E159" s="8"/>
      <c r="F159" s="8"/>
      <c r="G159" s="8"/>
      <c r="H159" s="8"/>
      <c r="I159" s="75" t="s">
        <v>241</v>
      </c>
      <c r="J159" s="8"/>
      <c r="K159" s="59"/>
      <c r="L159" s="8"/>
      <c r="M159" s="63" t="s">
        <v>105</v>
      </c>
      <c r="N159" s="66">
        <f>D147</f>
        <v>0.006</v>
      </c>
      <c r="O159" s="115" t="s">
        <v>112</v>
      </c>
      <c r="P159" s="8"/>
      <c r="Q159" s="58"/>
      <c r="R159" s="66"/>
      <c r="S159" s="132"/>
      <c r="T159" s="51"/>
      <c r="U159" s="8"/>
    </row>
    <row r="160" spans="2:21" ht="15.75">
      <c r="B160" s="9"/>
      <c r="C160" s="8"/>
      <c r="D160" s="8"/>
      <c r="E160" s="8"/>
      <c r="F160" s="8"/>
      <c r="G160" s="8"/>
      <c r="H160" s="8"/>
      <c r="I160" s="127" t="s">
        <v>95</v>
      </c>
      <c r="J160" s="50" t="s">
        <v>222</v>
      </c>
      <c r="K160" s="59"/>
      <c r="L160" s="8"/>
      <c r="M160" s="133" t="s">
        <v>233</v>
      </c>
      <c r="N160" s="134">
        <f>PI()*N156*(N157-N158*D18)</f>
        <v>0.01884955592153876</v>
      </c>
      <c r="O160" s="135" t="s">
        <v>138</v>
      </c>
      <c r="P160" s="8"/>
      <c r="Q160" s="136"/>
      <c r="R160" s="137"/>
      <c r="S160" s="99"/>
      <c r="T160" s="51"/>
      <c r="U160" s="8"/>
    </row>
    <row r="161" spans="2:21" ht="15">
      <c r="B161" s="9"/>
      <c r="C161" s="66"/>
      <c r="D161" s="69"/>
      <c r="E161" s="8"/>
      <c r="F161" s="8"/>
      <c r="G161" s="8"/>
      <c r="H161" s="8"/>
      <c r="I161" s="138" t="s">
        <v>95</v>
      </c>
      <c r="J161" s="134">
        <f>PI()/2*(J158^2-J152^2)</f>
        <v>0.010549468130754525</v>
      </c>
      <c r="K161" s="118" t="s">
        <v>138</v>
      </c>
      <c r="L161" s="8"/>
      <c r="M161" s="8"/>
      <c r="N161" s="8"/>
      <c r="O161" s="8"/>
      <c r="P161" s="8"/>
      <c r="Q161" s="8"/>
      <c r="R161" s="8"/>
      <c r="S161" s="8"/>
      <c r="T161" s="51"/>
      <c r="U161" s="8"/>
    </row>
    <row r="162" spans="2:21" ht="14.25">
      <c r="B162" s="9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51"/>
      <c r="U162" s="8"/>
    </row>
    <row r="163" spans="2:21" ht="14.25">
      <c r="B163" s="9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51"/>
      <c r="U163" s="8"/>
    </row>
    <row r="164" spans="2:21" ht="15" thickBot="1">
      <c r="B164" s="12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79"/>
      <c r="U164" s="8"/>
    </row>
    <row r="165" spans="20:21" ht="15" thickBot="1" thickTop="1">
      <c r="T165" s="80"/>
      <c r="U165" s="8"/>
    </row>
    <row r="166" spans="2:21" ht="15" thickTop="1">
      <c r="B166" s="10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48" t="s">
        <v>242</v>
      </c>
      <c r="U166" s="8"/>
    </row>
    <row r="167" spans="2:21" ht="15">
      <c r="B167" s="9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51"/>
      <c r="U167" s="8"/>
    </row>
    <row r="168" spans="2:21" ht="15">
      <c r="B168" s="9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189" t="s">
        <v>281</v>
      </c>
      <c r="O168" s="8"/>
      <c r="P168" s="8"/>
      <c r="Q168" s="8"/>
      <c r="R168" s="8"/>
      <c r="S168" s="8"/>
      <c r="T168" s="51"/>
      <c r="U168" s="8"/>
    </row>
    <row r="169" spans="2:21" ht="15">
      <c r="B169" s="9"/>
      <c r="C169" s="8"/>
      <c r="D169" s="8"/>
      <c r="E169" s="8"/>
      <c r="F169" s="8"/>
      <c r="G169" s="8"/>
      <c r="H169" s="8"/>
      <c r="I169" s="8"/>
      <c r="J169" s="8"/>
      <c r="K169" s="8"/>
      <c r="L169" s="8"/>
      <c r="N169" t="s">
        <v>283</v>
      </c>
      <c r="R169" s="8"/>
      <c r="S169" s="8"/>
      <c r="T169" s="51"/>
      <c r="U169" s="8"/>
    </row>
    <row r="170" spans="2:21" ht="15">
      <c r="B170" s="9"/>
      <c r="C170" s="8"/>
      <c r="D170" s="8"/>
      <c r="E170" s="8"/>
      <c r="F170" s="8"/>
      <c r="G170" s="8"/>
      <c r="H170" s="8"/>
      <c r="I170" s="8"/>
      <c r="J170" s="8"/>
      <c r="K170" s="8"/>
      <c r="L170" s="8"/>
      <c r="N170" t="s">
        <v>282</v>
      </c>
      <c r="R170" s="8"/>
      <c r="S170" s="8"/>
      <c r="T170" s="51"/>
      <c r="U170" s="8"/>
    </row>
    <row r="171" spans="2:21" ht="15">
      <c r="B171" s="9"/>
      <c r="C171" s="8"/>
      <c r="D171" s="8"/>
      <c r="E171" s="8"/>
      <c r="F171" s="8"/>
      <c r="G171" s="8"/>
      <c r="H171" s="8"/>
      <c r="I171" s="8"/>
      <c r="J171" s="8"/>
      <c r="K171" s="8"/>
      <c r="L171" s="8"/>
      <c r="N171" t="s">
        <v>286</v>
      </c>
      <c r="R171" s="8"/>
      <c r="S171" s="8"/>
      <c r="T171" s="51"/>
      <c r="U171" s="8"/>
    </row>
    <row r="172" spans="2:21" ht="15">
      <c r="B172" s="9"/>
      <c r="C172" s="50"/>
      <c r="D172" s="8"/>
      <c r="E172" s="8"/>
      <c r="F172" s="8"/>
      <c r="G172" s="8"/>
      <c r="H172" s="8"/>
      <c r="I172" s="8"/>
      <c r="J172" s="8"/>
      <c r="K172" s="8"/>
      <c r="L172" s="8"/>
      <c r="R172" s="8"/>
      <c r="S172" s="8"/>
      <c r="T172" s="51"/>
      <c r="U172" s="8"/>
    </row>
    <row r="173" spans="2:21" ht="15">
      <c r="B173" s="9"/>
      <c r="C173" s="50"/>
      <c r="D173" s="8"/>
      <c r="E173" s="8"/>
      <c r="F173" s="8"/>
      <c r="G173" s="8"/>
      <c r="H173" s="8"/>
      <c r="I173" s="8"/>
      <c r="J173" s="8"/>
      <c r="K173" s="8"/>
      <c r="L173" s="8"/>
      <c r="R173" s="8"/>
      <c r="S173" s="8"/>
      <c r="T173" s="51"/>
      <c r="U173" s="8"/>
    </row>
    <row r="174" spans="2:21" ht="15.75" customHeight="1">
      <c r="B174" s="9"/>
      <c r="C174" s="50"/>
      <c r="D174" s="8"/>
      <c r="E174" s="8"/>
      <c r="F174" s="8"/>
      <c r="G174" s="8"/>
      <c r="H174" s="8"/>
      <c r="I174" s="8"/>
      <c r="J174" s="8"/>
      <c r="K174" s="8"/>
      <c r="L174" s="8"/>
      <c r="R174" s="8"/>
      <c r="S174" s="8"/>
      <c r="T174" s="51"/>
      <c r="U174" s="8"/>
    </row>
    <row r="175" spans="2:21" ht="15" thickBot="1">
      <c r="B175" s="9"/>
      <c r="C175" s="8"/>
      <c r="D175" s="8"/>
      <c r="E175" s="8"/>
      <c r="F175" s="8"/>
      <c r="G175" s="8"/>
      <c r="H175" s="8"/>
      <c r="I175" s="8"/>
      <c r="J175" s="8"/>
      <c r="K175" s="8"/>
      <c r="L175" s="8"/>
      <c r="R175" s="8"/>
      <c r="S175" s="8"/>
      <c r="T175" s="51"/>
      <c r="U175" s="8"/>
    </row>
    <row r="176" spans="2:21" ht="15.75" thickTop="1">
      <c r="B176" s="9"/>
      <c r="C176" s="139" t="s">
        <v>152</v>
      </c>
      <c r="D176" s="11"/>
      <c r="E176" s="11"/>
      <c r="F176" s="11"/>
      <c r="G176" s="38"/>
      <c r="H176" s="8"/>
      <c r="I176" s="140" t="s">
        <v>243</v>
      </c>
      <c r="J176" s="11"/>
      <c r="K176" s="11"/>
      <c r="L176" s="38"/>
      <c r="N176" s="140" t="s">
        <v>244</v>
      </c>
      <c r="O176" s="11"/>
      <c r="P176" s="11"/>
      <c r="Q176" s="38"/>
      <c r="R176" s="8"/>
      <c r="S176" s="8"/>
      <c r="T176" s="51"/>
      <c r="U176" s="8"/>
    </row>
    <row r="177" spans="2:21" ht="26.25">
      <c r="B177" s="9"/>
      <c r="C177" s="141" t="s">
        <v>213</v>
      </c>
      <c r="D177" s="8"/>
      <c r="E177" s="8"/>
      <c r="F177" s="8"/>
      <c r="G177" s="39"/>
      <c r="H177" s="8"/>
      <c r="I177" s="142" t="s">
        <v>245</v>
      </c>
      <c r="J177" s="143"/>
      <c r="K177" s="143"/>
      <c r="L177" s="39"/>
      <c r="N177" s="9"/>
      <c r="O177" s="8"/>
      <c r="P177" s="8"/>
      <c r="Q177" s="39"/>
      <c r="R177" s="8"/>
      <c r="S177" s="8"/>
      <c r="T177" s="51"/>
      <c r="U177" s="8"/>
    </row>
    <row r="178" spans="2:21" ht="15.75">
      <c r="B178" s="9"/>
      <c r="C178" s="144" t="s">
        <v>219</v>
      </c>
      <c r="D178" s="145">
        <f>D142*1000</f>
        <v>50</v>
      </c>
      <c r="E178" s="50" t="s">
        <v>156</v>
      </c>
      <c r="F178" s="61" t="s">
        <v>157</v>
      </c>
      <c r="G178" s="39"/>
      <c r="H178" s="8"/>
      <c r="I178" s="146"/>
      <c r="J178" s="69"/>
      <c r="K178" s="69"/>
      <c r="L178" s="39"/>
      <c r="N178" s="147" t="s">
        <v>186</v>
      </c>
      <c r="O178" s="66" t="s">
        <v>187</v>
      </c>
      <c r="P178" s="8"/>
      <c r="Q178" s="39"/>
      <c r="R178" s="8"/>
      <c r="S178" s="8"/>
      <c r="T178" s="51"/>
      <c r="U178" s="8"/>
    </row>
    <row r="179" spans="2:21" ht="15">
      <c r="B179" s="9"/>
      <c r="C179" s="144" t="s">
        <v>246</v>
      </c>
      <c r="D179" s="89">
        <f>D148*1000</f>
        <v>20</v>
      </c>
      <c r="E179" s="50" t="s">
        <v>156</v>
      </c>
      <c r="F179" s="61" t="s">
        <v>159</v>
      </c>
      <c r="G179" s="39"/>
      <c r="H179" s="8"/>
      <c r="I179" s="148" t="s">
        <v>233</v>
      </c>
      <c r="J179" s="149">
        <f>N160</f>
        <v>0.01884955592153876</v>
      </c>
      <c r="K179" s="100" t="s">
        <v>138</v>
      </c>
      <c r="L179" s="39"/>
      <c r="N179" s="141" t="s">
        <v>191</v>
      </c>
      <c r="O179" s="66"/>
      <c r="P179" s="8"/>
      <c r="Q179" s="39"/>
      <c r="R179" s="8"/>
      <c r="S179" s="8"/>
      <c r="T179" s="51"/>
      <c r="U179" s="8"/>
    </row>
    <row r="180" spans="2:21" ht="15">
      <c r="B180" s="9"/>
      <c r="C180" s="144" t="s">
        <v>105</v>
      </c>
      <c r="D180" s="89">
        <f>D147*1000</f>
        <v>6</v>
      </c>
      <c r="E180" s="50" t="s">
        <v>156</v>
      </c>
      <c r="F180" s="61" t="s">
        <v>160</v>
      </c>
      <c r="G180" s="39"/>
      <c r="H180" s="8"/>
      <c r="I180" s="148" t="s">
        <v>247</v>
      </c>
      <c r="J180" s="150">
        <f>R157</f>
        <v>0.023561944901923447</v>
      </c>
      <c r="K180" s="100" t="s">
        <v>248</v>
      </c>
      <c r="L180" s="39"/>
      <c r="N180" s="122" t="s">
        <v>116</v>
      </c>
      <c r="O180" s="107">
        <f>Q63</f>
        <v>697.4636220796401</v>
      </c>
      <c r="P180" s="8" t="s">
        <v>169</v>
      </c>
      <c r="Q180" s="39"/>
      <c r="R180" s="8"/>
      <c r="S180" s="8"/>
      <c r="T180" s="51"/>
      <c r="U180" s="8"/>
    </row>
    <row r="181" spans="2:21" ht="15">
      <c r="B181" s="9"/>
      <c r="C181" s="144" t="s">
        <v>99</v>
      </c>
      <c r="D181" s="91">
        <f>D145</f>
        <v>50</v>
      </c>
      <c r="E181" s="50" t="s">
        <v>163</v>
      </c>
      <c r="F181" s="128" t="s">
        <v>164</v>
      </c>
      <c r="G181" s="39"/>
      <c r="H181" s="8"/>
      <c r="I181" s="151" t="s">
        <v>249</v>
      </c>
      <c r="J181" s="152">
        <f>D185</f>
        <v>0.9649170110869845</v>
      </c>
      <c r="K181" s="65" t="s">
        <v>202</v>
      </c>
      <c r="L181" s="39"/>
      <c r="N181" s="122" t="s">
        <v>195</v>
      </c>
      <c r="O181" s="107">
        <f>Q64</f>
        <v>235.61944901923448</v>
      </c>
      <c r="P181" s="8" t="s">
        <v>169</v>
      </c>
      <c r="Q181" s="39"/>
      <c r="R181" s="8"/>
      <c r="S181" s="8"/>
      <c r="T181" s="51"/>
      <c r="U181" s="8"/>
    </row>
    <row r="182" spans="2:21" ht="14.25">
      <c r="B182" s="9"/>
      <c r="C182" s="122" t="s">
        <v>93</v>
      </c>
      <c r="D182" s="89">
        <f>D150</f>
        <v>186</v>
      </c>
      <c r="E182" s="92" t="s">
        <v>163</v>
      </c>
      <c r="F182" s="128" t="s">
        <v>167</v>
      </c>
      <c r="G182" s="39"/>
      <c r="H182" s="8"/>
      <c r="I182" s="148" t="s">
        <v>113</v>
      </c>
      <c r="J182" s="153">
        <f>D149</f>
        <v>5</v>
      </c>
      <c r="K182" s="65" t="s">
        <v>202</v>
      </c>
      <c r="L182" s="39"/>
      <c r="N182" s="9"/>
      <c r="O182" s="8"/>
      <c r="P182" s="8"/>
      <c r="Q182" s="39"/>
      <c r="R182" s="8"/>
      <c r="S182" s="8"/>
      <c r="T182" s="51"/>
      <c r="U182" s="8"/>
    </row>
    <row r="183" spans="2:21" ht="14.25">
      <c r="B183" s="9"/>
      <c r="C183" s="9"/>
      <c r="D183" s="8"/>
      <c r="E183" s="8"/>
      <c r="F183" s="8"/>
      <c r="G183" s="39"/>
      <c r="H183" s="8"/>
      <c r="I183" s="154" t="s">
        <v>95</v>
      </c>
      <c r="J183" s="149">
        <f>J161</f>
        <v>0.010549468130754525</v>
      </c>
      <c r="K183" s="65" t="s">
        <v>138</v>
      </c>
      <c r="L183" s="39"/>
      <c r="N183" s="141" t="s">
        <v>200</v>
      </c>
      <c r="O183" s="66"/>
      <c r="P183" s="8"/>
      <c r="Q183" s="39"/>
      <c r="R183" s="8"/>
      <c r="S183" s="8"/>
      <c r="T183" s="51"/>
      <c r="U183" s="8"/>
    </row>
    <row r="184" spans="2:21" ht="19.5">
      <c r="B184" s="9"/>
      <c r="C184" s="155" t="s">
        <v>249</v>
      </c>
      <c r="D184" s="8" t="s">
        <v>265</v>
      </c>
      <c r="E184" s="8"/>
      <c r="F184" s="8"/>
      <c r="G184" s="39"/>
      <c r="H184" s="8"/>
      <c r="I184" s="148" t="s">
        <v>243</v>
      </c>
      <c r="J184" s="69"/>
      <c r="K184" s="69"/>
      <c r="L184" s="39"/>
      <c r="N184" s="156" t="s">
        <v>250</v>
      </c>
      <c r="O184" s="116">
        <f>O180/O181</f>
        <v>2.960127548820062</v>
      </c>
      <c r="P184" s="8"/>
      <c r="Q184" s="39"/>
      <c r="R184" s="8"/>
      <c r="S184" s="8"/>
      <c r="T184" s="51"/>
      <c r="U184" s="8"/>
    </row>
    <row r="185" spans="2:21" ht="20.25" thickBot="1">
      <c r="B185" s="9"/>
      <c r="C185" s="157" t="s">
        <v>251</v>
      </c>
      <c r="D185" s="158">
        <f>Fin_Efficiency_dep_w_t_h_k(D178,D179,D180,D181,D182)</f>
        <v>0.9649170110869845</v>
      </c>
      <c r="E185" s="159" t="s">
        <v>252</v>
      </c>
      <c r="F185" s="13"/>
      <c r="G185" s="40"/>
      <c r="H185" s="8"/>
      <c r="I185" s="160" t="s">
        <v>253</v>
      </c>
      <c r="J185" s="161">
        <f>(J179/J180)+J181*J182*J183/J180</f>
        <v>2.9601275488200622</v>
      </c>
      <c r="K185" s="119"/>
      <c r="L185" s="40"/>
      <c r="M185" s="8"/>
      <c r="N185" s="12"/>
      <c r="O185" s="13"/>
      <c r="P185" s="13"/>
      <c r="Q185" s="40"/>
      <c r="R185" s="8"/>
      <c r="S185" s="8"/>
      <c r="T185" s="51"/>
      <c r="U185" s="8"/>
    </row>
    <row r="186" spans="2:21" ht="15" thickTop="1">
      <c r="B186" s="9"/>
      <c r="C186" s="8"/>
      <c r="D186" s="8"/>
      <c r="E186" s="8"/>
      <c r="F186" s="8"/>
      <c r="G186" s="8"/>
      <c r="H186" s="8"/>
      <c r="M186" s="8"/>
      <c r="N186" s="8"/>
      <c r="O186" s="8"/>
      <c r="P186" s="8"/>
      <c r="Q186" s="8"/>
      <c r="R186" s="8"/>
      <c r="S186" s="8"/>
      <c r="T186" s="51"/>
      <c r="U186" s="8"/>
    </row>
    <row r="187" spans="2:21" ht="14.25">
      <c r="B187" s="9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51"/>
      <c r="U187" s="8"/>
    </row>
    <row r="188" spans="2:21" ht="14.25">
      <c r="B188" s="9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51"/>
      <c r="U188" s="8"/>
    </row>
    <row r="189" spans="2:21" ht="15" thickBot="1">
      <c r="B189" s="12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79"/>
      <c r="U189" s="8"/>
    </row>
    <row r="190" ht="15" thickTop="1">
      <c r="U190" s="8"/>
    </row>
    <row r="191" ht="15" thickBot="1">
      <c r="U191" s="8"/>
    </row>
    <row r="192" spans="2:21" ht="18" thickTop="1">
      <c r="B192" s="10"/>
      <c r="C192" s="162"/>
      <c r="D192" s="162"/>
      <c r="E192" s="162"/>
      <c r="F192" s="162"/>
      <c r="G192" s="162"/>
      <c r="H192" s="162"/>
      <c r="I192" s="162"/>
      <c r="J192" s="162"/>
      <c r="K192" s="11"/>
      <c r="L192" s="11"/>
      <c r="M192" s="11"/>
      <c r="N192" s="11"/>
      <c r="O192" s="11"/>
      <c r="P192" s="11"/>
      <c r="Q192" s="11"/>
      <c r="R192" s="11"/>
      <c r="S192" s="11"/>
      <c r="T192" s="48" t="s">
        <v>254</v>
      </c>
      <c r="U192" s="8"/>
    </row>
    <row r="193" spans="2:21" ht="18" thickBot="1">
      <c r="B193" s="9"/>
      <c r="C193" s="163"/>
      <c r="D193" s="163"/>
      <c r="E193" s="163"/>
      <c r="F193" s="163"/>
      <c r="G193" s="163"/>
      <c r="H193" s="164"/>
      <c r="I193" s="164"/>
      <c r="J193" s="164"/>
      <c r="K193" s="8"/>
      <c r="L193" s="8"/>
      <c r="M193" s="8"/>
      <c r="N193" s="8"/>
      <c r="R193" s="8"/>
      <c r="S193" s="8"/>
      <c r="T193" s="51"/>
      <c r="U193" s="8"/>
    </row>
    <row r="194" spans="2:21" ht="18" thickTop="1">
      <c r="B194" s="9"/>
      <c r="C194" s="163"/>
      <c r="D194" s="163" t="s">
        <v>280</v>
      </c>
      <c r="E194" s="163"/>
      <c r="F194" s="163"/>
      <c r="G194" s="163"/>
      <c r="H194" s="164"/>
      <c r="I194" s="164"/>
      <c r="J194" s="164"/>
      <c r="K194" s="8"/>
      <c r="L194" s="165" t="s">
        <v>255</v>
      </c>
      <c r="M194" s="81"/>
      <c r="N194" s="166"/>
      <c r="P194" s="165" t="s">
        <v>256</v>
      </c>
      <c r="Q194" s="81"/>
      <c r="R194" s="166"/>
      <c r="S194" s="41"/>
      <c r="T194" s="51"/>
      <c r="U194" s="8"/>
    </row>
    <row r="195" spans="2:21" ht="18">
      <c r="B195" s="9"/>
      <c r="C195" s="163"/>
      <c r="D195" s="163"/>
      <c r="E195" s="163"/>
      <c r="F195" s="163"/>
      <c r="G195" s="163"/>
      <c r="H195" s="164"/>
      <c r="I195" s="164"/>
      <c r="J195" s="164"/>
      <c r="K195" s="8"/>
      <c r="L195" s="167" t="s">
        <v>257</v>
      </c>
      <c r="M195" s="103">
        <f>I46</f>
        <v>0.95</v>
      </c>
      <c r="N195" s="168" t="s">
        <v>252</v>
      </c>
      <c r="P195" s="169" t="s">
        <v>251</v>
      </c>
      <c r="Q195" s="185">
        <f>D185</f>
        <v>0.9649170110869845</v>
      </c>
      <c r="R195" s="168" t="s">
        <v>252</v>
      </c>
      <c r="S195" s="41"/>
      <c r="T195" s="51"/>
      <c r="U195" s="8"/>
    </row>
    <row r="196" spans="2:21" ht="17.25">
      <c r="B196" s="9"/>
      <c r="C196" s="163"/>
      <c r="D196" s="163" t="s">
        <v>258</v>
      </c>
      <c r="E196" s="163"/>
      <c r="F196" s="163"/>
      <c r="G196" s="163"/>
      <c r="H196" s="164"/>
      <c r="I196" s="164"/>
      <c r="J196" s="164"/>
      <c r="K196" s="8"/>
      <c r="L196" s="170" t="s">
        <v>259</v>
      </c>
      <c r="M196" s="41"/>
      <c r="N196" s="171"/>
      <c r="P196" s="170" t="s">
        <v>259</v>
      </c>
      <c r="Q196" s="41"/>
      <c r="R196" s="171"/>
      <c r="S196" s="41"/>
      <c r="T196" s="51"/>
      <c r="U196" s="8"/>
    </row>
    <row r="197" spans="2:21" ht="18">
      <c r="B197" s="9"/>
      <c r="C197" s="163"/>
      <c r="D197" s="172" t="s">
        <v>116</v>
      </c>
      <c r="E197" s="172">
        <v>690</v>
      </c>
      <c r="F197" s="163" t="s">
        <v>169</v>
      </c>
      <c r="G197" s="163"/>
      <c r="H197" s="164"/>
      <c r="I197" s="164"/>
      <c r="J197" s="164"/>
      <c r="K197" s="8"/>
      <c r="L197" s="173" t="s">
        <v>123</v>
      </c>
      <c r="M197" s="174">
        <f>D81</f>
        <v>501.0997362108399</v>
      </c>
      <c r="N197" s="171" t="s">
        <v>169</v>
      </c>
      <c r="P197" s="173" t="s">
        <v>123</v>
      </c>
      <c r="Q197" s="175">
        <f>D72</f>
        <v>508.9680628642526</v>
      </c>
      <c r="R197" s="171" t="s">
        <v>169</v>
      </c>
      <c r="S197" s="41"/>
      <c r="T197" s="51"/>
      <c r="U197" s="8"/>
    </row>
    <row r="198" spans="2:21" ht="17.25">
      <c r="B198" s="9"/>
      <c r="C198" s="163"/>
      <c r="D198" s="163"/>
      <c r="E198" s="163"/>
      <c r="F198" s="163"/>
      <c r="G198" s="163"/>
      <c r="H198" s="164"/>
      <c r="I198" s="164"/>
      <c r="J198" s="164"/>
      <c r="K198" s="8"/>
      <c r="L198" s="170" t="s">
        <v>260</v>
      </c>
      <c r="M198" s="41"/>
      <c r="N198" s="171"/>
      <c r="P198" s="170" t="s">
        <v>260</v>
      </c>
      <c r="Q198" s="41"/>
      <c r="R198" s="171"/>
      <c r="S198" s="41"/>
      <c r="T198" s="51"/>
      <c r="U198" s="8"/>
    </row>
    <row r="199" spans="2:21" ht="18">
      <c r="B199" s="9"/>
      <c r="C199" s="163"/>
      <c r="D199" s="163" t="s">
        <v>261</v>
      </c>
      <c r="E199" s="163"/>
      <c r="F199" s="163"/>
      <c r="G199" s="163"/>
      <c r="H199" s="164"/>
      <c r="I199" s="164"/>
      <c r="J199" s="164"/>
      <c r="K199" s="8"/>
      <c r="L199" s="176" t="s">
        <v>189</v>
      </c>
      <c r="M199" s="42">
        <v>188.5</v>
      </c>
      <c r="N199" s="171" t="s">
        <v>169</v>
      </c>
      <c r="P199" s="176" t="s">
        <v>189</v>
      </c>
      <c r="Q199" s="175">
        <f>H79</f>
        <v>188.49555921538757</v>
      </c>
      <c r="R199" s="171" t="s">
        <v>169</v>
      </c>
      <c r="S199" s="41"/>
      <c r="T199" s="51"/>
      <c r="U199" s="8"/>
    </row>
    <row r="200" spans="2:21" ht="18">
      <c r="B200" s="9"/>
      <c r="C200" s="163"/>
      <c r="D200" s="172" t="s">
        <v>262</v>
      </c>
      <c r="E200" s="172">
        <v>236</v>
      </c>
      <c r="F200" s="163" t="s">
        <v>169</v>
      </c>
      <c r="G200" s="163"/>
      <c r="H200" s="164"/>
      <c r="I200" s="164"/>
      <c r="J200" s="164"/>
      <c r="K200" s="8"/>
      <c r="L200" s="173" t="s">
        <v>116</v>
      </c>
      <c r="M200" s="42" t="s">
        <v>197</v>
      </c>
      <c r="N200" s="171"/>
      <c r="P200" s="173" t="s">
        <v>116</v>
      </c>
      <c r="Q200" s="42" t="s">
        <v>197</v>
      </c>
      <c r="R200" s="171"/>
      <c r="S200" s="41"/>
      <c r="T200" s="51"/>
      <c r="U200" s="8"/>
    </row>
    <row r="201" spans="2:21" ht="17.25">
      <c r="B201" s="9"/>
      <c r="C201" s="163"/>
      <c r="D201" s="163"/>
      <c r="E201" s="163"/>
      <c r="F201" s="163"/>
      <c r="G201" s="163"/>
      <c r="H201" s="164"/>
      <c r="I201" s="164"/>
      <c r="J201" s="164"/>
      <c r="K201" s="8"/>
      <c r="L201" s="177" t="s">
        <v>263</v>
      </c>
      <c r="M201" s="8"/>
      <c r="N201" s="39"/>
      <c r="P201" s="177" t="s">
        <v>263</v>
      </c>
      <c r="Q201" s="8"/>
      <c r="R201" s="39"/>
      <c r="S201" s="41"/>
      <c r="T201" s="51"/>
      <c r="U201" s="8"/>
    </row>
    <row r="202" spans="2:21" ht="18" thickBot="1">
      <c r="B202" s="9"/>
      <c r="C202" s="164"/>
      <c r="D202" s="164"/>
      <c r="E202" s="164"/>
      <c r="F202" s="164"/>
      <c r="G202" s="164"/>
      <c r="H202" s="164"/>
      <c r="I202" s="164"/>
      <c r="J202" s="164"/>
      <c r="K202" s="8"/>
      <c r="L202" s="178" t="s">
        <v>116</v>
      </c>
      <c r="M202" s="179">
        <f>M197+M199</f>
        <v>689.5997362108399</v>
      </c>
      <c r="N202" s="180" t="s">
        <v>169</v>
      </c>
      <c r="P202" s="178" t="s">
        <v>116</v>
      </c>
      <c r="Q202" s="181">
        <f>M66</f>
        <v>697.4636220796401</v>
      </c>
      <c r="R202" s="180" t="s">
        <v>169</v>
      </c>
      <c r="S202" s="41"/>
      <c r="T202" s="51"/>
      <c r="U202" s="8"/>
    </row>
    <row r="203" spans="2:21" ht="18" thickTop="1">
      <c r="B203" s="9"/>
      <c r="C203" s="164"/>
      <c r="D203" s="164"/>
      <c r="E203" s="164"/>
      <c r="F203" s="164"/>
      <c r="G203" s="164"/>
      <c r="H203" s="164"/>
      <c r="I203" s="164"/>
      <c r="J203" s="164"/>
      <c r="K203" s="8"/>
      <c r="L203" s="8"/>
      <c r="M203" s="8"/>
      <c r="N203" s="182" t="s">
        <v>3</v>
      </c>
      <c r="O203" s="8"/>
      <c r="P203" s="8"/>
      <c r="Q203" s="8"/>
      <c r="R203" s="8"/>
      <c r="S203" s="8"/>
      <c r="T203" s="51"/>
      <c r="U203" s="8"/>
    </row>
    <row r="204" spans="2:21" ht="17.25">
      <c r="B204" s="9"/>
      <c r="C204" s="164"/>
      <c r="D204" s="164"/>
      <c r="E204" s="164"/>
      <c r="F204" s="164"/>
      <c r="G204" s="164"/>
      <c r="H204" s="164"/>
      <c r="I204" s="164"/>
      <c r="J204" s="164"/>
      <c r="K204" s="8"/>
      <c r="L204" s="8"/>
      <c r="M204" s="8"/>
      <c r="N204" s="8"/>
      <c r="O204" s="8"/>
      <c r="P204" s="8"/>
      <c r="Q204" s="8"/>
      <c r="R204" s="8"/>
      <c r="S204" s="8"/>
      <c r="T204" s="51"/>
      <c r="U204" s="8"/>
    </row>
    <row r="205" spans="2:20" ht="17.25">
      <c r="B205" s="9"/>
      <c r="C205" s="164"/>
      <c r="D205" s="164"/>
      <c r="E205" s="164"/>
      <c r="F205" s="164"/>
      <c r="G205" s="164"/>
      <c r="H205" s="164"/>
      <c r="I205" s="164"/>
      <c r="J205" s="164"/>
      <c r="K205" s="8"/>
      <c r="L205" s="8"/>
      <c r="M205" s="8"/>
      <c r="N205" s="8"/>
      <c r="O205" s="8"/>
      <c r="P205" s="8"/>
      <c r="Q205" s="8"/>
      <c r="R205" s="8"/>
      <c r="S205" s="8"/>
      <c r="T205" s="51"/>
    </row>
    <row r="206" spans="2:20" ht="17.25">
      <c r="B206" s="9"/>
      <c r="C206" s="164"/>
      <c r="D206" s="164"/>
      <c r="E206" s="164"/>
      <c r="F206" s="164"/>
      <c r="G206" s="164"/>
      <c r="H206" s="164"/>
      <c r="I206" s="164"/>
      <c r="J206" s="164"/>
      <c r="K206" s="8"/>
      <c r="L206" s="8"/>
      <c r="M206" s="8"/>
      <c r="N206" s="8"/>
      <c r="O206" s="8"/>
      <c r="P206" s="8"/>
      <c r="Q206" s="8"/>
      <c r="R206" s="8"/>
      <c r="S206" s="8"/>
      <c r="T206" s="51"/>
    </row>
    <row r="207" spans="2:20" ht="17.25">
      <c r="B207" s="9"/>
      <c r="C207" s="164"/>
      <c r="D207" s="164"/>
      <c r="E207" s="164"/>
      <c r="F207" s="164"/>
      <c r="G207" s="164"/>
      <c r="H207" s="164"/>
      <c r="I207" s="164"/>
      <c r="J207" s="164"/>
      <c r="K207" s="8"/>
      <c r="L207" s="8"/>
      <c r="M207" s="8"/>
      <c r="N207" s="8"/>
      <c r="O207" s="8"/>
      <c r="P207" s="8"/>
      <c r="Q207" s="8"/>
      <c r="R207" s="8"/>
      <c r="S207" s="8"/>
      <c r="T207" s="51"/>
    </row>
    <row r="208" spans="2:20" ht="17.25">
      <c r="B208" s="9"/>
      <c r="C208" s="164"/>
      <c r="D208" s="164"/>
      <c r="E208" s="164"/>
      <c r="F208" s="164"/>
      <c r="G208" s="164"/>
      <c r="H208" s="164"/>
      <c r="I208" s="164"/>
      <c r="J208" s="164"/>
      <c r="K208" s="8"/>
      <c r="L208" s="8"/>
      <c r="M208" s="8"/>
      <c r="N208" s="8"/>
      <c r="O208" s="8"/>
      <c r="P208" s="8"/>
      <c r="Q208" s="8"/>
      <c r="R208" s="8"/>
      <c r="S208" s="8"/>
      <c r="T208" s="51"/>
    </row>
    <row r="209" spans="2:20" ht="17.25">
      <c r="B209" s="9"/>
      <c r="C209" s="164"/>
      <c r="D209" s="164"/>
      <c r="E209" s="164"/>
      <c r="F209" s="164"/>
      <c r="G209" s="164"/>
      <c r="H209" s="164"/>
      <c r="I209" s="164"/>
      <c r="J209" s="164"/>
      <c r="K209" s="8"/>
      <c r="L209" s="8"/>
      <c r="M209" s="8"/>
      <c r="N209" s="8"/>
      <c r="O209" s="8"/>
      <c r="P209" s="8"/>
      <c r="Q209" s="8"/>
      <c r="R209" s="8"/>
      <c r="S209" s="8"/>
      <c r="T209" s="51"/>
    </row>
    <row r="210" spans="2:20" ht="14.25">
      <c r="B210" s="9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51"/>
    </row>
    <row r="211" spans="2:20" ht="14.25">
      <c r="B211" s="9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51"/>
    </row>
    <row r="212" spans="2:20" ht="14.25">
      <c r="B212" s="9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51"/>
    </row>
    <row r="213" spans="2:20" ht="15" thickBot="1">
      <c r="B213" s="12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79"/>
    </row>
    <row r="214" ht="15" thickTop="1"/>
    <row r="215" ht="15" thickBot="1"/>
    <row r="216" spans="2:20" ht="15" thickTop="1">
      <c r="B216" s="10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48" t="s">
        <v>264</v>
      </c>
    </row>
    <row r="217" spans="2:20" ht="14.25">
      <c r="B217" s="9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51"/>
    </row>
    <row r="218" spans="2:20" ht="15">
      <c r="B218" s="9"/>
      <c r="C218" s="33" t="s">
        <v>284</v>
      </c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51"/>
    </row>
    <row r="219" spans="2:20" ht="15">
      <c r="B219" s="9"/>
      <c r="C219" s="33" t="s">
        <v>285</v>
      </c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51"/>
    </row>
    <row r="220" spans="2:20" ht="15">
      <c r="B220" s="9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51"/>
    </row>
    <row r="221" spans="2:20" ht="15">
      <c r="B221" s="9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51"/>
    </row>
    <row r="222" spans="2:20" ht="15">
      <c r="B222" s="9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51"/>
    </row>
    <row r="223" spans="2:20" ht="15">
      <c r="B223" s="9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51"/>
    </row>
    <row r="224" spans="2:20" ht="15">
      <c r="B224" s="9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51"/>
    </row>
    <row r="225" spans="2:20" ht="15">
      <c r="B225" s="9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51"/>
    </row>
    <row r="226" spans="2:20" ht="15">
      <c r="B226" s="9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51"/>
    </row>
    <row r="227" spans="2:20" ht="15">
      <c r="B227" s="9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51"/>
    </row>
    <row r="228" spans="2:20" ht="15">
      <c r="B228" s="9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51"/>
    </row>
    <row r="229" spans="2:20" ht="15">
      <c r="B229" s="9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51"/>
    </row>
    <row r="230" spans="2:20" ht="15">
      <c r="B230" s="9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51"/>
    </row>
    <row r="231" spans="2:20" ht="15">
      <c r="B231" s="9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51"/>
    </row>
    <row r="232" spans="2:20" ht="15">
      <c r="B232" s="9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51"/>
    </row>
    <row r="233" spans="2:20" ht="15">
      <c r="B233" s="9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51"/>
    </row>
    <row r="234" spans="2:20" ht="15">
      <c r="B234" s="9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51"/>
    </row>
    <row r="235" spans="2:20" ht="15">
      <c r="B235" s="9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51"/>
    </row>
    <row r="236" spans="2:20" ht="15">
      <c r="B236" s="9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51"/>
    </row>
    <row r="237" spans="2:20" ht="15">
      <c r="B237" s="9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51"/>
    </row>
    <row r="238" spans="2:20" ht="15">
      <c r="B238" s="9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51"/>
    </row>
    <row r="239" spans="2:20" ht="15">
      <c r="B239" s="9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51"/>
    </row>
    <row r="240" spans="2:20" ht="14.25">
      <c r="B240" s="9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51"/>
    </row>
    <row r="241" spans="2:20" ht="15" thickBot="1">
      <c r="B241" s="12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79"/>
    </row>
    <row r="242" ht="15" thickTop="1"/>
  </sheetData>
  <sheetProtection/>
  <printOptions/>
  <pageMargins left="0.7" right="0.7" top="0.75" bottom="0.75" header="0.3" footer="0.3"/>
  <pageSetup horizontalDpi="600" verticalDpi="600" orientation="portrait" r:id="rId22"/>
  <drawing r:id="rId21"/>
  <legacyDrawing r:id="rId20"/>
  <oleObjects>
    <oleObject progId="Equation.3" dvAspect="DVASPECT_ICON" shapeId="7807097" r:id="rId1"/>
    <oleObject progId="Equation.3" shapeId="7807096" r:id="rId2"/>
    <oleObject progId="Equation.3" shapeId="7807095" r:id="rId3"/>
    <oleObject progId="Equation.3" dvAspect="DVASPECT_ICON" shapeId="7807094" r:id="rId4"/>
    <oleObject progId="Equation.3" shapeId="7807093" r:id="rId5"/>
    <oleObject progId="Equation.3" shapeId="7807092" r:id="rId6"/>
    <oleObject progId="Equation.3" dvAspect="DVASPECT_ICON" shapeId="7807091" r:id="rId7"/>
    <oleObject progId="Equation.3" shapeId="7807090" r:id="rId8"/>
    <oleObject progId="Equation.3" dvAspect="DVASPECT_ICON" shapeId="7807089" r:id="rId9"/>
    <oleObject progId="Equation.3" shapeId="7807088" r:id="rId10"/>
    <oleObject progId="Equation.3" dvAspect="DVASPECT_ICON" shapeId="7807087" r:id="rId11"/>
    <oleObject progId="Equation.3" shapeId="7807086" r:id="rId12"/>
    <oleObject progId="Equation.3" shapeId="7807085" r:id="rId13"/>
    <oleObject progId="Equation.3" shapeId="7807084" r:id="rId14"/>
    <oleObject progId="Equation.3" shapeId="7807083" r:id="rId15"/>
    <oleObject progId="Equation.3" shapeId="7807082" r:id="rId16"/>
    <oleObject progId="Equation.3" shapeId="7807081" r:id="rId17"/>
    <oleObject progId="Equation.3" shapeId="7807080" r:id="rId18"/>
    <oleObject progId="Equation.3" shapeId="7807079" r:id="rId19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B1:H27"/>
  <sheetViews>
    <sheetView showGridLines="0" zoomScalePageLayoutView="0" workbookViewId="0" topLeftCell="A1">
      <selection activeCell="A1" sqref="A1"/>
    </sheetView>
  </sheetViews>
  <sheetFormatPr defaultColWidth="9.140625" defaultRowHeight="15"/>
  <sheetData>
    <row r="1" spans="2:3" ht="14.25">
      <c r="B1" s="27"/>
      <c r="C1" s="45" t="s">
        <v>41</v>
      </c>
    </row>
    <row r="2" spans="2:3" ht="14.25">
      <c r="B2" s="27"/>
      <c r="C2" s="44" t="s">
        <v>42</v>
      </c>
    </row>
    <row r="3" spans="2:3" ht="14.25">
      <c r="B3" s="27"/>
      <c r="C3" s="45" t="s">
        <v>43</v>
      </c>
    </row>
    <row r="4" ht="14.25">
      <c r="B4" s="27"/>
    </row>
    <row r="5" spans="2:3" ht="14.25">
      <c r="B5" s="43" t="s">
        <v>18</v>
      </c>
      <c r="C5" s="44" t="s">
        <v>44</v>
      </c>
    </row>
    <row r="6" spans="2:3" ht="14.25">
      <c r="B6" s="27"/>
      <c r="C6" s="44" t="s">
        <v>45</v>
      </c>
    </row>
    <row r="7" spans="2:3" ht="14.25">
      <c r="B7" s="27"/>
      <c r="C7" s="44" t="s">
        <v>46</v>
      </c>
    </row>
    <row r="8" spans="2:3" ht="14.25">
      <c r="B8" s="27"/>
      <c r="C8" s="44" t="s">
        <v>47</v>
      </c>
    </row>
    <row r="9" spans="2:8" ht="14.25">
      <c r="B9" s="27"/>
      <c r="C9" s="44" t="s">
        <v>48</v>
      </c>
      <c r="G9" s="43"/>
      <c r="H9" s="44"/>
    </row>
    <row r="10" spans="2:8" ht="14.25">
      <c r="B10" s="27"/>
      <c r="C10" s="44" t="s">
        <v>49</v>
      </c>
      <c r="G10" s="27"/>
      <c r="H10" s="44"/>
    </row>
    <row r="11" spans="2:8" ht="14.25">
      <c r="B11" s="27"/>
      <c r="G11" s="27"/>
      <c r="H11" s="44"/>
    </row>
    <row r="12" spans="2:8" ht="14.25">
      <c r="B12" s="43" t="s">
        <v>50</v>
      </c>
      <c r="C12" s="44" t="s">
        <v>51</v>
      </c>
      <c r="G12" s="27"/>
      <c r="H12" s="44"/>
    </row>
    <row r="13" spans="2:8" ht="14.25">
      <c r="B13" s="27"/>
      <c r="C13" s="44" t="s">
        <v>52</v>
      </c>
      <c r="G13" s="27"/>
      <c r="H13" s="44"/>
    </row>
    <row r="14" spans="2:8" ht="14.25">
      <c r="B14" s="27"/>
      <c r="C14" s="44" t="s">
        <v>53</v>
      </c>
      <c r="G14" s="27"/>
      <c r="H14" s="44"/>
    </row>
    <row r="15" spans="2:8" ht="14.25">
      <c r="B15" s="27"/>
      <c r="C15" s="44" t="s">
        <v>54</v>
      </c>
      <c r="G15" s="27"/>
      <c r="H15" s="44"/>
    </row>
    <row r="16" ht="14.25">
      <c r="B16" s="27"/>
    </row>
    <row r="17" spans="2:3" ht="14.25">
      <c r="B17" s="43" t="s">
        <v>33</v>
      </c>
      <c r="C17" s="44" t="s">
        <v>34</v>
      </c>
    </row>
    <row r="18" spans="2:3" ht="14.25">
      <c r="B18" s="27"/>
      <c r="C18" s="44" t="s">
        <v>35</v>
      </c>
    </row>
    <row r="19" spans="2:3" ht="14.25">
      <c r="B19" s="27"/>
      <c r="C19" s="44" t="s">
        <v>36</v>
      </c>
    </row>
    <row r="20" spans="2:3" ht="14.25">
      <c r="B20" s="27"/>
      <c r="C20" s="44" t="s">
        <v>37</v>
      </c>
    </row>
    <row r="21" spans="2:3" ht="14.25">
      <c r="B21" s="27"/>
      <c r="C21" s="44" t="s">
        <v>38</v>
      </c>
    </row>
    <row r="22" spans="2:3" ht="14.25">
      <c r="B22" s="27"/>
      <c r="C22" s="44" t="s">
        <v>39</v>
      </c>
    </row>
    <row r="23" spans="2:3" ht="14.25">
      <c r="B23" s="27"/>
      <c r="C23" s="44" t="s">
        <v>40</v>
      </c>
    </row>
    <row r="24" ht="14.25">
      <c r="B24" s="27"/>
    </row>
    <row r="25" spans="2:3" ht="14.25">
      <c r="B25" t="s">
        <v>23</v>
      </c>
      <c r="C25" s="44" t="s">
        <v>56</v>
      </c>
    </row>
    <row r="26" ht="14.25">
      <c r="C26" s="44" t="s">
        <v>57</v>
      </c>
    </row>
    <row r="27" ht="14.25">
      <c r="C27" s="44" t="s">
        <v>58</v>
      </c>
    </row>
  </sheetData>
  <sheetProtection/>
  <hyperlinks>
    <hyperlink ref="C3" r:id="rId1" display="cjcruz@vtr.net"/>
    <hyperlink ref="C1" r:id="rId2" display="www.piping-tools.net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Amadeus</cp:lastModifiedBy>
  <dcterms:created xsi:type="dcterms:W3CDTF">2022-11-10T20:12:07Z</dcterms:created>
  <dcterms:modified xsi:type="dcterms:W3CDTF">2023-11-20T21:16:01Z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